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BLV MONITORING\Contract Development\RFP and RFQ Development\Program Year 2026-2027\Drafts\TANF YDP Youth (01.01.26 - 06.30.26)\"/>
    </mc:Choice>
  </mc:AlternateContent>
  <xr:revisionPtr revIDLastSave="0" documentId="8_{6C304C89-CDA2-4895-A3CE-0EB33488DBE3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Proposer's Budget" sheetId="1" r:id="rId1"/>
    <sheet name="Admin Personnel Detail" sheetId="2" r:id="rId2"/>
    <sheet name="Program Personnel Detail" sheetId="8" r:id="rId3"/>
    <sheet name="Youth Gen Prgm Budget Narrative" sheetId="4" r:id="rId4"/>
    <sheet name="EDSI Staff only no Regionals" sheetId="11" state="hidden" r:id="rId5"/>
    <sheet name="Regional only SalariesForm " sheetId="12" state="hidden" r:id="rId6"/>
  </sheets>
  <externalReferences>
    <externalReference r:id="rId7"/>
  </externalReferences>
  <definedNames>
    <definedName name="__123Graph_BCurrent" hidden="1">[1]C!$C$16:$C$42</definedName>
    <definedName name="__123Graph_CCurrent" hidden="1">[1]C!$D$16:$D$42</definedName>
    <definedName name="__123Graph_DCurrent" hidden="1">[1]C!$E$16:$E$42</definedName>
    <definedName name="__123Graph_ECurrent" hidden="1">[1]C!$F$16:$F$42</definedName>
    <definedName name="__123Graph_FCurrent" hidden="1">[1]C!$G$16:$G$42</definedName>
    <definedName name="__WBS1" localSheetId="4">#REF!</definedName>
    <definedName name="__WBS1" localSheetId="2">#REF!</definedName>
    <definedName name="__WBS1" localSheetId="5">#REF!</definedName>
    <definedName name="__WBS1">#REF!</definedName>
    <definedName name="__WBS2" localSheetId="4">#REF!</definedName>
    <definedName name="__WBS2" localSheetId="2">#REF!</definedName>
    <definedName name="__WBS2" localSheetId="5">#REF!</definedName>
    <definedName name="__WBS2">#REF!</definedName>
    <definedName name="__WBS3" localSheetId="4">#REF!</definedName>
    <definedName name="__WBS3" localSheetId="2">#REF!</definedName>
    <definedName name="__WBS3" localSheetId="5">#REF!</definedName>
    <definedName name="__WBS3">#REF!</definedName>
    <definedName name="__WBS4" localSheetId="4">#REF!</definedName>
    <definedName name="__WBS4" localSheetId="2">#REF!</definedName>
    <definedName name="__WBS4" localSheetId="5">#REF!</definedName>
    <definedName name="__WBS4">#REF!</definedName>
    <definedName name="__WBS5" localSheetId="4">#REF!</definedName>
    <definedName name="__WBS5" localSheetId="2">#REF!</definedName>
    <definedName name="__WBS5" localSheetId="5">#REF!</definedName>
    <definedName name="__WBS5">#REF!</definedName>
    <definedName name="__WBS6" localSheetId="4">#REF!</definedName>
    <definedName name="__WBS6" localSheetId="2">#REF!</definedName>
    <definedName name="__WBS6" localSheetId="5">#REF!</definedName>
    <definedName name="__WBS6">#REF!</definedName>
    <definedName name="_WBS1" localSheetId="4">#REF!</definedName>
    <definedName name="_WBS1" localSheetId="2">#REF!</definedName>
    <definedName name="_WBS1" localSheetId="5">#REF!</definedName>
    <definedName name="_WBS1">#REF!</definedName>
    <definedName name="_WBS2" localSheetId="4">#REF!</definedName>
    <definedName name="_WBS2" localSheetId="2">#REF!</definedName>
    <definedName name="_WBS2" localSheetId="5">#REF!</definedName>
    <definedName name="_WBS2">#REF!</definedName>
    <definedName name="_WBS3" localSheetId="4">#REF!</definedName>
    <definedName name="_WBS3" localSheetId="2">#REF!</definedName>
    <definedName name="_WBS3" localSheetId="5">#REF!</definedName>
    <definedName name="_WBS3">#REF!</definedName>
    <definedName name="_WBS4" localSheetId="4">#REF!</definedName>
    <definedName name="_WBS4" localSheetId="2">#REF!</definedName>
    <definedName name="_WBS4" localSheetId="5">#REF!</definedName>
    <definedName name="_WBS4">#REF!</definedName>
    <definedName name="_WBS5" localSheetId="4">#REF!</definedName>
    <definedName name="_WBS5" localSheetId="2">#REF!</definedName>
    <definedName name="_WBS5" localSheetId="5">#REF!</definedName>
    <definedName name="_WBS5">#REF!</definedName>
    <definedName name="_WBS6" localSheetId="4">#REF!</definedName>
    <definedName name="_WBS6" localSheetId="2">#REF!</definedName>
    <definedName name="_WBS6" localSheetId="5">#REF!</definedName>
    <definedName name="_WBS6">#REF!</definedName>
    <definedName name="AAMACROS" localSheetId="4">#REF!</definedName>
    <definedName name="AAMACROS" localSheetId="2">#REF!</definedName>
    <definedName name="AAMACROS" localSheetId="5">#REF!</definedName>
    <definedName name="AAMACROS">#REF!</definedName>
    <definedName name="CONSTANTS" localSheetId="4">#REF!</definedName>
    <definedName name="CONSTANTS" localSheetId="2">#REF!</definedName>
    <definedName name="CONSTANTS" localSheetId="5">#REF!</definedName>
    <definedName name="CONSTANTS">#REF!</definedName>
    <definedName name="COSTMENU" localSheetId="4">#REF!</definedName>
    <definedName name="COSTMENU" localSheetId="2">#REF!</definedName>
    <definedName name="COSTMENU" localSheetId="5">#REF!</definedName>
    <definedName name="COSTMENU">#REF!</definedName>
    <definedName name="cover" localSheetId="4">#REF!</definedName>
    <definedName name="cover" localSheetId="2">#REF!</definedName>
    <definedName name="cover" localSheetId="5">#REF!</definedName>
    <definedName name="cover">#REF!</definedName>
    <definedName name="cover_E_List" localSheetId="4">#REF!</definedName>
    <definedName name="cover_E_List" localSheetId="2">#REF!</definedName>
    <definedName name="cover_E_List" localSheetId="5">#REF!</definedName>
    <definedName name="cover_E_List">#REF!</definedName>
    <definedName name="DETL" localSheetId="4">#REF!</definedName>
    <definedName name="DETL" localSheetId="2">#REF!</definedName>
    <definedName name="DETL" localSheetId="5">#REF!</definedName>
    <definedName name="DETL">#REF!</definedName>
    <definedName name="DETLE" localSheetId="4">#REF!</definedName>
    <definedName name="DETLE" localSheetId="2">#REF!</definedName>
    <definedName name="DETLE" localSheetId="5">#REF!</definedName>
    <definedName name="DETLE">#REF!</definedName>
    <definedName name="FISCALDAY1" localSheetId="4">#REF!</definedName>
    <definedName name="FISCALDAY1" localSheetId="2">#REF!</definedName>
    <definedName name="FISCALDAY1" localSheetId="5">#REF!</definedName>
    <definedName name="FISCALDAY1">#REF!</definedName>
    <definedName name="INST" localSheetId="4">#REF!</definedName>
    <definedName name="INST" localSheetId="2">#REF!</definedName>
    <definedName name="INST" localSheetId="5">#REF!</definedName>
    <definedName name="INST">#REF!</definedName>
    <definedName name="ISCALC" localSheetId="4">#REF!</definedName>
    <definedName name="ISCALC" localSheetId="2">#REF!</definedName>
    <definedName name="ISCALC" localSheetId="5">#REF!</definedName>
    <definedName name="ISCALC">#REF!</definedName>
    <definedName name="ISPRINTALL" localSheetId="4">#REF!</definedName>
    <definedName name="ISPRINTALL" localSheetId="2">#REF!</definedName>
    <definedName name="ISPRINTALL" localSheetId="5">#REF!</definedName>
    <definedName name="ISPRINTALL">#REF!</definedName>
    <definedName name="MAINMENU" localSheetId="4">#REF!</definedName>
    <definedName name="MAINMENU" localSheetId="2">#REF!</definedName>
    <definedName name="MAINMENU" localSheetId="5">#REF!</definedName>
    <definedName name="MAINMENU">#REF!</definedName>
    <definedName name="OH" localSheetId="4">#REF!</definedName>
    <definedName name="OH" localSheetId="2">#REF!</definedName>
    <definedName name="OH" localSheetId="5">#REF!</definedName>
    <definedName name="OH">#REF!</definedName>
    <definedName name="OHRATE" localSheetId="4">#REF!</definedName>
    <definedName name="OHRATE" localSheetId="2">#REF!</definedName>
    <definedName name="OHRATE" localSheetId="5">#REF!</definedName>
    <definedName name="OHRATE">#REF!</definedName>
    <definedName name="OHRATE2" localSheetId="4">#REF!</definedName>
    <definedName name="OHRATE2" localSheetId="2">#REF!</definedName>
    <definedName name="OHRATE2" localSheetId="5">#REF!</definedName>
    <definedName name="OHRATE2">#REF!</definedName>
    <definedName name="orate" localSheetId="4">#REF!</definedName>
    <definedName name="orate" localSheetId="2">#REF!</definedName>
    <definedName name="orate" localSheetId="5">#REF!</definedName>
    <definedName name="orate">#REF!</definedName>
    <definedName name="_xlnm.Print_Area" localSheetId="1">'Admin Personnel Detail'!$A$1:$L$7</definedName>
    <definedName name="_xlnm.Print_Area" localSheetId="4">'EDSI Staff only no Regionals'!$A$3:$AF$60</definedName>
    <definedName name="_xlnm.Print_Area" localSheetId="2">'Program Personnel Detail'!$A$1:$L$8</definedName>
    <definedName name="_xlnm.Print_Area" localSheetId="0">'Proposer''s Budget'!$A$1:$F$88</definedName>
    <definedName name="_xlnm.Print_Area" localSheetId="5">'Regional only SalariesForm '!$A$2:$AE$17</definedName>
    <definedName name="_xlnm.Print_Area" localSheetId="3">'Youth Gen Prgm Budget Narrative'!$A$1:$D$24</definedName>
    <definedName name="_xlnm.Print_Titles" localSheetId="1">'Admin Personnel Detail'!$A:$D</definedName>
    <definedName name="_xlnm.Print_Titles" localSheetId="4">'EDSI Staff only no Regionals'!$A:$F,'EDSI Staff only no Regionals'!$1:$2</definedName>
    <definedName name="_xlnm.Print_Titles" localSheetId="2">'Program Personnel Detail'!$A:$D,'Program Personnel Detail'!$4:$4</definedName>
    <definedName name="_xlnm.Print_Titles" localSheetId="0">'Proposer''s Budget'!$1:$9</definedName>
    <definedName name="_xlnm.Print_Titles" localSheetId="5">'Regional only SalariesForm '!$A:$E,'Regional only SalariesForm '!$1:$1</definedName>
    <definedName name="_xlnm.Print_Titles" localSheetId="3">'Youth Gen Prgm Budget Narrative'!$1:$4</definedName>
    <definedName name="PRINTALL" localSheetId="4">#REF!</definedName>
    <definedName name="PRINTALL" localSheetId="2">#REF!</definedName>
    <definedName name="PRINTALL" localSheetId="5">#REF!</definedName>
    <definedName name="PRINTALL">#REF!</definedName>
    <definedName name="PRINTCOV" localSheetId="4">#REF!</definedName>
    <definedName name="PRINTCOV" localSheetId="2">#REF!</definedName>
    <definedName name="PRINTCOV" localSheetId="5">#REF!</definedName>
    <definedName name="PRINTCOV">#REF!</definedName>
    <definedName name="PRINTMENU" localSheetId="4">#REF!</definedName>
    <definedName name="PRINTMENU" localSheetId="2">#REF!</definedName>
    <definedName name="PRINTMENU" localSheetId="5">#REF!</definedName>
    <definedName name="PRINTMENU">#REF!</definedName>
    <definedName name="PROGMENU" localSheetId="4">#REF!</definedName>
    <definedName name="PROGMENU" localSheetId="2">#REF!</definedName>
    <definedName name="PROGMENU" localSheetId="5">#REF!</definedName>
    <definedName name="PROGMENU">#REF!</definedName>
    <definedName name="PROGRESS" localSheetId="4">#REF!</definedName>
    <definedName name="PROGRESS" localSheetId="2">#REF!</definedName>
    <definedName name="PROGRESS" localSheetId="5">#REF!</definedName>
    <definedName name="PROGRESS">#REF!</definedName>
    <definedName name="PROTMENU" localSheetId="4">#REF!</definedName>
    <definedName name="PROTMENU" localSheetId="2">#REF!</definedName>
    <definedName name="PROTMENU" localSheetId="5">#REF!</definedName>
    <definedName name="PROTMENU">#REF!</definedName>
    <definedName name="RPT_DATE" localSheetId="4">#REF!</definedName>
    <definedName name="RPT_DATE" localSheetId="2">#REF!</definedName>
    <definedName name="RPT_DATE" localSheetId="5">#REF!</definedName>
    <definedName name="RPT_DATE">#REF!</definedName>
    <definedName name="SETUPWBS" localSheetId="4">#REF!</definedName>
    <definedName name="SETUPWBS" localSheetId="2">#REF!</definedName>
    <definedName name="SETUPWBS" localSheetId="5">#REF!</definedName>
    <definedName name="SETUPWBS">#REF!</definedName>
    <definedName name="STATERATE" localSheetId="4">#REF!</definedName>
    <definedName name="STATERATE" localSheetId="2">#REF!</definedName>
    <definedName name="STATERATE" localSheetId="5">#REF!</definedName>
    <definedName name="STATERATE">#REF!</definedName>
    <definedName name="StateRate2" localSheetId="4">#REF!</definedName>
    <definedName name="StateRate2" localSheetId="2">#REF!</definedName>
    <definedName name="StateRate2" localSheetId="5">#REF!</definedName>
    <definedName name="StateRate2">#REF!</definedName>
    <definedName name="STATES" localSheetId="4">#REF!</definedName>
    <definedName name="STATES" localSheetId="2">#REF!</definedName>
    <definedName name="STATES" localSheetId="5">#REF!</definedName>
    <definedName name="STATES">#REF!</definedName>
    <definedName name="SUMMARY" localSheetId="4">#REF!</definedName>
    <definedName name="SUMMARY" localSheetId="2">#REF!</definedName>
    <definedName name="SUMMARY" localSheetId="5">#REF!</definedName>
    <definedName name="SUMMARY">#REF!</definedName>
    <definedName name="SUMRYE" localSheetId="4">#REF!</definedName>
    <definedName name="SUMRYE" localSheetId="2">#REF!</definedName>
    <definedName name="SUMRYE" localSheetId="5">#REF!</definedName>
    <definedName name="SUMRYE">#REF!</definedName>
    <definedName name="SUMRYT" localSheetId="4">#REF!</definedName>
    <definedName name="SUMRYT" localSheetId="2">#REF!</definedName>
    <definedName name="SUMRYT" localSheetId="5">#REF!</definedName>
    <definedName name="SUMRYT">#REF!</definedName>
    <definedName name="TIMESHEET" localSheetId="4">#REF!</definedName>
    <definedName name="TIMESHEET" localSheetId="2">#REF!</definedName>
    <definedName name="TIMESHEET" localSheetId="5">#REF!</definedName>
    <definedName name="TIMESHEET">#REF!</definedName>
    <definedName name="TIMESHT1" localSheetId="4">#REF!</definedName>
    <definedName name="TIMESHT1" localSheetId="2">#REF!</definedName>
    <definedName name="TIMESHT1" localSheetId="5">#REF!</definedName>
    <definedName name="TIMESHT1">#REF!</definedName>
    <definedName name="TIMESHT2" localSheetId="4">#REF!</definedName>
    <definedName name="TIMESHT2" localSheetId="2">#REF!</definedName>
    <definedName name="TIMESHT2" localSheetId="5">#REF!</definedName>
    <definedName name="TIMESHT2">#REF!</definedName>
    <definedName name="TIMESHT3" localSheetId="4">#REF!</definedName>
    <definedName name="TIMESHT3" localSheetId="2">#REF!</definedName>
    <definedName name="TIMESHT3" localSheetId="5">#REF!</definedName>
    <definedName name="TIMESHT3">#REF!</definedName>
    <definedName name="TIMESHT4" localSheetId="4">#REF!</definedName>
    <definedName name="TIMESHT4" localSheetId="2">#REF!</definedName>
    <definedName name="TIMESHT4" localSheetId="5">#REF!</definedName>
    <definedName name="TIMESHT4">#REF!</definedName>
    <definedName name="TIMESHT5" localSheetId="4">#REF!</definedName>
    <definedName name="TIMESHT5" localSheetId="2">#REF!</definedName>
    <definedName name="TIMESHT5" localSheetId="5">#REF!</definedName>
    <definedName name="TIMESHT5">#REF!</definedName>
    <definedName name="TIMESHT6" localSheetId="4">#REF!</definedName>
    <definedName name="TIMESHT6" localSheetId="2">#REF!</definedName>
    <definedName name="TIMESHT6" localSheetId="5">#REF!</definedName>
    <definedName name="TIMESHT6">#REF!</definedName>
    <definedName name="TRACKER1" localSheetId="4">#REF!</definedName>
    <definedName name="TRACKER1" localSheetId="2">#REF!</definedName>
    <definedName name="TRACKER1" localSheetId="5">#REF!</definedName>
    <definedName name="TRACKER1">#REF!</definedName>
    <definedName name="TRACKER2" localSheetId="4">#REF!</definedName>
    <definedName name="TRACKER2" localSheetId="2">#REF!</definedName>
    <definedName name="TRACKER2" localSheetId="5">#REF!</definedName>
    <definedName name="TRACKER2">#REF!</definedName>
    <definedName name="TRACKER3" localSheetId="4">#REF!</definedName>
    <definedName name="TRACKER3" localSheetId="2">#REF!</definedName>
    <definedName name="TRACKER3" localSheetId="5">#REF!</definedName>
    <definedName name="TRACKER3">#REF!</definedName>
    <definedName name="TRACKER4" localSheetId="4">#REF!</definedName>
    <definedName name="TRACKER4" localSheetId="2">#REF!</definedName>
    <definedName name="TRACKER4" localSheetId="5">#REF!</definedName>
    <definedName name="TRACKER4">#REF!</definedName>
    <definedName name="TRACKER5" localSheetId="4">#REF!</definedName>
    <definedName name="TRACKER5" localSheetId="2">#REF!</definedName>
    <definedName name="TRACKER5" localSheetId="5">#REF!</definedName>
    <definedName name="TRACKER5">#REF!</definedName>
    <definedName name="TRACKER6" localSheetId="4">#REF!</definedName>
    <definedName name="TRACKER6" localSheetId="2">#REF!</definedName>
    <definedName name="TRACKER6" localSheetId="5">#REF!</definedName>
    <definedName name="TRACKER6">#REF!</definedName>
    <definedName name="TTHR" localSheetId="4">#REF!</definedName>
    <definedName name="TTHR" localSheetId="2">#REF!</definedName>
    <definedName name="TTHR" localSheetId="5">#REF!</definedName>
    <definedName name="TTHR">#REF!</definedName>
    <definedName name="TWIDDLE" localSheetId="4">#REF!</definedName>
    <definedName name="TWIDDLE" localSheetId="2">#REF!</definedName>
    <definedName name="TWIDDLE" localSheetId="5">#REF!</definedName>
    <definedName name="TWIDDLE">#REF!</definedName>
    <definedName name="UTILITIES" localSheetId="4">#REF!</definedName>
    <definedName name="UTILITIES" localSheetId="2">#REF!</definedName>
    <definedName name="UTILITIES" localSheetId="5">#REF!</definedName>
    <definedName name="UTILITIES">#REF!</definedName>
    <definedName name="WBS1DATA" localSheetId="4">#REF!</definedName>
    <definedName name="WBS1DATA" localSheetId="2">#REF!</definedName>
    <definedName name="WBS1DATA" localSheetId="5">#REF!</definedName>
    <definedName name="WBS1DATA">#REF!</definedName>
    <definedName name="WBS2DATA" localSheetId="4">#REF!</definedName>
    <definedName name="WBS2DATA" localSheetId="2">#REF!</definedName>
    <definedName name="WBS2DATA" localSheetId="5">#REF!</definedName>
    <definedName name="WBS2DATA">#REF!</definedName>
    <definedName name="WBS3DATA" localSheetId="4">#REF!</definedName>
    <definedName name="WBS3DATA" localSheetId="2">#REF!</definedName>
    <definedName name="WBS3DATA" localSheetId="5">#REF!</definedName>
    <definedName name="WBS3DATA">#REF!</definedName>
    <definedName name="WBS4DATA" localSheetId="4">#REF!</definedName>
    <definedName name="WBS4DATA" localSheetId="2">#REF!</definedName>
    <definedName name="WBS4DATA" localSheetId="5">#REF!</definedName>
    <definedName name="WBS4DATA">#REF!</definedName>
    <definedName name="WBS5DATA" localSheetId="4">#REF!</definedName>
    <definedName name="WBS5DATA" localSheetId="2">#REF!</definedName>
    <definedName name="WBS5DATA" localSheetId="5">#REF!</definedName>
    <definedName name="WBS5DATA">#REF!</definedName>
    <definedName name="WBS6DATA" localSheetId="4">#REF!</definedName>
    <definedName name="WBS6DATA" localSheetId="2">#REF!</definedName>
    <definedName name="WBS6DATA" localSheetId="5">#REF!</definedName>
    <definedName name="WBS6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8" l="1"/>
  <c r="D5" i="8"/>
  <c r="D5" i="2"/>
  <c r="F5" i="2" s="1"/>
  <c r="F82" i="1"/>
  <c r="A2" i="8" l="1"/>
  <c r="I6" i="8"/>
  <c r="I5" i="8"/>
  <c r="I5" i="2"/>
  <c r="K6" i="8" l="1"/>
  <c r="K5" i="8"/>
  <c r="D22" i="4" l="1"/>
  <c r="F73" i="1" s="1"/>
  <c r="D8" i="4"/>
  <c r="F70" i="1" s="1"/>
  <c r="D16" i="4" l="1"/>
  <c r="F61" i="1" s="1"/>
  <c r="D12" i="4"/>
  <c r="F71" i="1" s="1"/>
  <c r="F84" i="1" l="1"/>
  <c r="F88" i="1" l="1"/>
  <c r="F36" i="1" s="1"/>
  <c r="J6" i="8" l="1"/>
  <c r="H6" i="8"/>
  <c r="J5" i="8"/>
  <c r="H5" i="8" l="1"/>
  <c r="F5" i="8"/>
  <c r="F6" i="8"/>
  <c r="L6" i="8" s="1"/>
  <c r="K5" i="2"/>
  <c r="L5" i="8" l="1"/>
  <c r="D18" i="4"/>
  <c r="F62" i="1" s="1"/>
  <c r="D20" i="4"/>
  <c r="F72" i="1" s="1"/>
  <c r="F75" i="1" s="1"/>
  <c r="F31" i="1" s="1"/>
  <c r="D14" i="4"/>
  <c r="F54" i="1" s="1"/>
  <c r="D10" i="4"/>
  <c r="F60" i="1" s="1"/>
  <c r="H8" i="1" l="1"/>
  <c r="F23" i="1"/>
  <c r="D7" i="2" l="1"/>
  <c r="H5" i="2"/>
  <c r="J5" i="2" l="1"/>
  <c r="L5" i="2" s="1"/>
  <c r="D8" i="8" l="1"/>
  <c r="A4" i="4" l="1"/>
  <c r="E11" i="12" l="1"/>
  <c r="X11" i="12"/>
  <c r="X17" i="12" s="1"/>
  <c r="AB9" i="12"/>
  <c r="AC9" i="12" s="1"/>
  <c r="AA9" i="12"/>
  <c r="Y9" i="12"/>
  <c r="W9" i="12"/>
  <c r="U9" i="12"/>
  <c r="S9" i="12"/>
  <c r="Q9" i="12"/>
  <c r="O9" i="12"/>
  <c r="M9" i="12"/>
  <c r="K9" i="12"/>
  <c r="I9" i="12"/>
  <c r="G9" i="12"/>
  <c r="D9" i="12"/>
  <c r="AB8" i="12"/>
  <c r="AC8" i="12" s="1"/>
  <c r="AA8" i="12"/>
  <c r="Y8" i="12"/>
  <c r="W8" i="12"/>
  <c r="U8" i="12"/>
  <c r="S8" i="12"/>
  <c r="Q8" i="12"/>
  <c r="O8" i="12"/>
  <c r="M8" i="12"/>
  <c r="K8" i="12"/>
  <c r="I8" i="12"/>
  <c r="G8" i="12"/>
  <c r="D8" i="12"/>
  <c r="AB7" i="12"/>
  <c r="AD7" i="12" s="1"/>
  <c r="AA7" i="12"/>
  <c r="Y7" i="12"/>
  <c r="W7" i="12"/>
  <c r="U7" i="12"/>
  <c r="S7" i="12"/>
  <c r="Q7" i="12"/>
  <c r="O7" i="12"/>
  <c r="M7" i="12"/>
  <c r="K7" i="12"/>
  <c r="I7" i="12"/>
  <c r="G7" i="12"/>
  <c r="D7" i="12"/>
  <c r="AB6" i="12"/>
  <c r="AD6" i="12" s="1"/>
  <c r="AA6" i="12"/>
  <c r="Y6" i="12"/>
  <c r="W6" i="12"/>
  <c r="U6" i="12"/>
  <c r="S6" i="12"/>
  <c r="Q6" i="12"/>
  <c r="O6" i="12"/>
  <c r="M6" i="12"/>
  <c r="K6" i="12"/>
  <c r="I6" i="12"/>
  <c r="G6" i="12"/>
  <c r="D6" i="12"/>
  <c r="AB5" i="12"/>
  <c r="AD5" i="12" s="1"/>
  <c r="AA5" i="12"/>
  <c r="Y5" i="12"/>
  <c r="W5" i="12"/>
  <c r="U5" i="12"/>
  <c r="S5" i="12"/>
  <c r="Q5" i="12"/>
  <c r="O5" i="12"/>
  <c r="M5" i="12"/>
  <c r="K5" i="12"/>
  <c r="I5" i="12"/>
  <c r="G5" i="12"/>
  <c r="D5" i="12"/>
  <c r="AB4" i="12"/>
  <c r="AD4" i="12" s="1"/>
  <c r="AA4" i="12"/>
  <c r="Y4" i="12"/>
  <c r="W4" i="12"/>
  <c r="U4" i="12"/>
  <c r="S4" i="12"/>
  <c r="Q4" i="12"/>
  <c r="O4" i="12"/>
  <c r="M4" i="12"/>
  <c r="K4" i="12"/>
  <c r="I4" i="12"/>
  <c r="G4" i="12"/>
  <c r="D4" i="12"/>
  <c r="AB3" i="12"/>
  <c r="AD3" i="12" s="1"/>
  <c r="AA3" i="12"/>
  <c r="Y3" i="12"/>
  <c r="W3" i="12"/>
  <c r="U3" i="12"/>
  <c r="S3" i="12"/>
  <c r="Q3" i="12"/>
  <c r="O3" i="12"/>
  <c r="M3" i="12"/>
  <c r="K3" i="12"/>
  <c r="I3" i="12"/>
  <c r="G3" i="12"/>
  <c r="D3" i="12"/>
  <c r="AB2" i="12"/>
  <c r="AD2" i="12" s="1"/>
  <c r="AA2" i="12"/>
  <c r="Y2" i="12"/>
  <c r="W2" i="12"/>
  <c r="U2" i="12"/>
  <c r="S2" i="12"/>
  <c r="Q2" i="12"/>
  <c r="O2" i="12"/>
  <c r="M2" i="12"/>
  <c r="K2" i="12"/>
  <c r="I2" i="12"/>
  <c r="G2" i="12"/>
  <c r="D2" i="12"/>
  <c r="E42" i="11"/>
  <c r="H42" i="11"/>
  <c r="J42" i="11"/>
  <c r="L42" i="11"/>
  <c r="N42" i="11"/>
  <c r="P42" i="11"/>
  <c r="R42" i="11"/>
  <c r="T42" i="11"/>
  <c r="V42" i="11"/>
  <c r="X42" i="11"/>
  <c r="Z42" i="11"/>
  <c r="AB42" i="11"/>
  <c r="AC42" i="11"/>
  <c r="AD42" i="11" s="1"/>
  <c r="H23" i="11"/>
  <c r="AC52" i="11"/>
  <c r="AE52" i="11" s="1"/>
  <c r="AB52" i="11"/>
  <c r="E52" i="11"/>
  <c r="AC51" i="11"/>
  <c r="AE51" i="11" s="1"/>
  <c r="AB51" i="11"/>
  <c r="Z51" i="11"/>
  <c r="X51" i="11"/>
  <c r="V51" i="11"/>
  <c r="T51" i="11"/>
  <c r="R51" i="11"/>
  <c r="P51" i="11"/>
  <c r="N51" i="11"/>
  <c r="L51" i="11"/>
  <c r="J51" i="11"/>
  <c r="H51" i="11"/>
  <c r="E51" i="11"/>
  <c r="AC50" i="11"/>
  <c r="AD50" i="11" s="1"/>
  <c r="AB50" i="11"/>
  <c r="Z50" i="11"/>
  <c r="X50" i="11"/>
  <c r="V50" i="11"/>
  <c r="T50" i="11"/>
  <c r="R50" i="11"/>
  <c r="P50" i="11"/>
  <c r="N50" i="11"/>
  <c r="L50" i="11"/>
  <c r="J50" i="11"/>
  <c r="H50" i="11"/>
  <c r="E50" i="11"/>
  <c r="AC49" i="11"/>
  <c r="AE49" i="11" s="1"/>
  <c r="AB49" i="11"/>
  <c r="Z49" i="11"/>
  <c r="X49" i="11"/>
  <c r="V49" i="11"/>
  <c r="T49" i="11"/>
  <c r="R49" i="11"/>
  <c r="P49" i="11"/>
  <c r="N49" i="11"/>
  <c r="L49" i="11"/>
  <c r="J49" i="11"/>
  <c r="H49" i="11"/>
  <c r="E49" i="11"/>
  <c r="AC48" i="11"/>
  <c r="AE48" i="11"/>
  <c r="AB48" i="11"/>
  <c r="Z48" i="11"/>
  <c r="X48" i="11"/>
  <c r="V48" i="11"/>
  <c r="T48" i="11"/>
  <c r="R48" i="11"/>
  <c r="P48" i="11"/>
  <c r="N48" i="11"/>
  <c r="L48" i="11"/>
  <c r="J48" i="11"/>
  <c r="H48" i="11"/>
  <c r="E48" i="11"/>
  <c r="AC47" i="11"/>
  <c r="AE47" i="11" s="1"/>
  <c r="AB47" i="11"/>
  <c r="Z47" i="11"/>
  <c r="X47" i="11"/>
  <c r="V47" i="11"/>
  <c r="T47" i="11"/>
  <c r="R47" i="11"/>
  <c r="P47" i="11"/>
  <c r="N47" i="11"/>
  <c r="L47" i="11"/>
  <c r="J47" i="11"/>
  <c r="H47" i="11"/>
  <c r="E47" i="11"/>
  <c r="AC46" i="11"/>
  <c r="AE46" i="11" s="1"/>
  <c r="AB46" i="11"/>
  <c r="Z46" i="11"/>
  <c r="X46" i="11"/>
  <c r="V46" i="11"/>
  <c r="T46" i="11"/>
  <c r="R46" i="11"/>
  <c r="P46" i="11"/>
  <c r="N46" i="11"/>
  <c r="L46" i="11"/>
  <c r="J46" i="11"/>
  <c r="H46" i="11"/>
  <c r="E46" i="11"/>
  <c r="AC45" i="11"/>
  <c r="AE45" i="11" s="1"/>
  <c r="AB45" i="11"/>
  <c r="Z45" i="11"/>
  <c r="X45" i="11"/>
  <c r="V45" i="11"/>
  <c r="T45" i="11"/>
  <c r="R45" i="11"/>
  <c r="P45" i="11"/>
  <c r="N45" i="11"/>
  <c r="L45" i="11"/>
  <c r="J45" i="11"/>
  <c r="H45" i="11"/>
  <c r="E45" i="11"/>
  <c r="AC44" i="11"/>
  <c r="AE44" i="11" s="1"/>
  <c r="AB44" i="11"/>
  <c r="Z44" i="11"/>
  <c r="X44" i="11"/>
  <c r="V44" i="11"/>
  <c r="T44" i="11"/>
  <c r="R44" i="11"/>
  <c r="P44" i="11"/>
  <c r="N44" i="11"/>
  <c r="L44" i="11"/>
  <c r="J44" i="11"/>
  <c r="H44" i="11"/>
  <c r="E44" i="11"/>
  <c r="AC43" i="11"/>
  <c r="AE43" i="11" s="1"/>
  <c r="AB43" i="11"/>
  <c r="Z43" i="11"/>
  <c r="X43" i="11"/>
  <c r="V43" i="11"/>
  <c r="T43" i="11"/>
  <c r="R43" i="11"/>
  <c r="P43" i="11"/>
  <c r="N43" i="11"/>
  <c r="L43" i="11"/>
  <c r="J43" i="11"/>
  <c r="H43" i="11"/>
  <c r="AF43" i="11" s="1"/>
  <c r="E43" i="11"/>
  <c r="AC41" i="11"/>
  <c r="AD41" i="11" s="1"/>
  <c r="AB41" i="11"/>
  <c r="Z41" i="11"/>
  <c r="X41" i="11"/>
  <c r="V41" i="11"/>
  <c r="T41" i="11"/>
  <c r="R41" i="11"/>
  <c r="P41" i="11"/>
  <c r="N41" i="11"/>
  <c r="L41" i="11"/>
  <c r="J41" i="11"/>
  <c r="H41" i="11"/>
  <c r="E41" i="11"/>
  <c r="AC40" i="11"/>
  <c r="AE40" i="11" s="1"/>
  <c r="AB40" i="11"/>
  <c r="Z40" i="11"/>
  <c r="X40" i="11"/>
  <c r="V40" i="11"/>
  <c r="T40" i="11"/>
  <c r="R40" i="11"/>
  <c r="P40" i="11"/>
  <c r="N40" i="11"/>
  <c r="L40" i="11"/>
  <c r="J40" i="11"/>
  <c r="H40" i="11"/>
  <c r="E40" i="11"/>
  <c r="AC39" i="11"/>
  <c r="AE39" i="11" s="1"/>
  <c r="AB39" i="11"/>
  <c r="Z39" i="11"/>
  <c r="X39" i="11"/>
  <c r="V39" i="11"/>
  <c r="T39" i="11"/>
  <c r="R39" i="11"/>
  <c r="P39" i="11"/>
  <c r="N39" i="11"/>
  <c r="L39" i="11"/>
  <c r="J39" i="11"/>
  <c r="H39" i="11"/>
  <c r="E39" i="11"/>
  <c r="AC38" i="11"/>
  <c r="AE38" i="11" s="1"/>
  <c r="AB38" i="11"/>
  <c r="Z38" i="11"/>
  <c r="X38" i="11"/>
  <c r="V38" i="11"/>
  <c r="T38" i="11"/>
  <c r="R38" i="11"/>
  <c r="P38" i="11"/>
  <c r="N38" i="11"/>
  <c r="L38" i="11"/>
  <c r="J38" i="11"/>
  <c r="H38" i="11"/>
  <c r="E38" i="11"/>
  <c r="AC37" i="11"/>
  <c r="AE37" i="11" s="1"/>
  <c r="AB37" i="11"/>
  <c r="Z37" i="11"/>
  <c r="X37" i="11"/>
  <c r="V37" i="11"/>
  <c r="T37" i="11"/>
  <c r="R37" i="11"/>
  <c r="P37" i="11"/>
  <c r="N37" i="11"/>
  <c r="L37" i="11"/>
  <c r="J37" i="11"/>
  <c r="H37" i="11"/>
  <c r="E37" i="11"/>
  <c r="AC36" i="11"/>
  <c r="AE36" i="11" s="1"/>
  <c r="AB36" i="11"/>
  <c r="Z36" i="11"/>
  <c r="X36" i="11"/>
  <c r="V36" i="11"/>
  <c r="T36" i="11"/>
  <c r="R36" i="11"/>
  <c r="P36" i="11"/>
  <c r="N36" i="11"/>
  <c r="L36" i="11"/>
  <c r="J36" i="11"/>
  <c r="H36" i="11"/>
  <c r="E36" i="11"/>
  <c r="AC35" i="11"/>
  <c r="AE35" i="11" s="1"/>
  <c r="AB35" i="11"/>
  <c r="Z35" i="11"/>
  <c r="X35" i="11"/>
  <c r="V35" i="11"/>
  <c r="T35" i="11"/>
  <c r="R35" i="11"/>
  <c r="P35" i="11"/>
  <c r="N35" i="11"/>
  <c r="L35" i="11"/>
  <c r="J35" i="11"/>
  <c r="H35" i="11"/>
  <c r="E35" i="11"/>
  <c r="AC34" i="11"/>
  <c r="AE34" i="11" s="1"/>
  <c r="AB34" i="11"/>
  <c r="Z34" i="11"/>
  <c r="X34" i="11"/>
  <c r="V34" i="11"/>
  <c r="T34" i="11"/>
  <c r="R34" i="11"/>
  <c r="P34" i="11"/>
  <c r="N34" i="11"/>
  <c r="L34" i="11"/>
  <c r="J34" i="11"/>
  <c r="H34" i="11"/>
  <c r="E34" i="11"/>
  <c r="AC33" i="11"/>
  <c r="AD33" i="11" s="1"/>
  <c r="AE33" i="11"/>
  <c r="AB33" i="11"/>
  <c r="Z33" i="11"/>
  <c r="X33" i="11"/>
  <c r="V33" i="11"/>
  <c r="T33" i="11"/>
  <c r="R33" i="11"/>
  <c r="P33" i="11"/>
  <c r="N33" i="11"/>
  <c r="L33" i="11"/>
  <c r="J33" i="11"/>
  <c r="H33" i="11"/>
  <c r="E33" i="11"/>
  <c r="AC32" i="11"/>
  <c r="AE32" i="11" s="1"/>
  <c r="AB32" i="11"/>
  <c r="Z32" i="11"/>
  <c r="X32" i="11"/>
  <c r="V32" i="11"/>
  <c r="T32" i="11"/>
  <c r="R32" i="11"/>
  <c r="P32" i="11"/>
  <c r="N32" i="11"/>
  <c r="L32" i="11"/>
  <c r="J32" i="11"/>
  <c r="H32" i="11"/>
  <c r="E32" i="11"/>
  <c r="AC31" i="11"/>
  <c r="AE31" i="11" s="1"/>
  <c r="AB31" i="11"/>
  <c r="Z31" i="11"/>
  <c r="X31" i="11"/>
  <c r="V31" i="11"/>
  <c r="T31" i="11"/>
  <c r="R31" i="11"/>
  <c r="P31" i="11"/>
  <c r="N31" i="11"/>
  <c r="L31" i="11"/>
  <c r="J31" i="11"/>
  <c r="H31" i="11"/>
  <c r="E31" i="11"/>
  <c r="AC30" i="11"/>
  <c r="AE30" i="11" s="1"/>
  <c r="V30" i="11"/>
  <c r="E30" i="11"/>
  <c r="AC29" i="11"/>
  <c r="AE29" i="11" s="1"/>
  <c r="F54" i="11"/>
  <c r="E29" i="11"/>
  <c r="AC28" i="11"/>
  <c r="AE28" i="11" s="1"/>
  <c r="AB28" i="11"/>
  <c r="Z28" i="11"/>
  <c r="X28" i="11"/>
  <c r="V28" i="11"/>
  <c r="T28" i="11"/>
  <c r="R28" i="11"/>
  <c r="P28" i="11"/>
  <c r="N28" i="11"/>
  <c r="L28" i="11"/>
  <c r="J28" i="11"/>
  <c r="H28" i="11"/>
  <c r="E28" i="11"/>
  <c r="AC27" i="11"/>
  <c r="AD27" i="11" s="1"/>
  <c r="AE27" i="11"/>
  <c r="AB27" i="11"/>
  <c r="Z27" i="11"/>
  <c r="X27" i="11"/>
  <c r="V27" i="11"/>
  <c r="T27" i="11"/>
  <c r="R27" i="11"/>
  <c r="P27" i="11"/>
  <c r="N27" i="11"/>
  <c r="L27" i="11"/>
  <c r="J27" i="11"/>
  <c r="H27" i="11"/>
  <c r="E27" i="11"/>
  <c r="AC26" i="11"/>
  <c r="AE26" i="11" s="1"/>
  <c r="AB26" i="11"/>
  <c r="Z26" i="11"/>
  <c r="X26" i="11"/>
  <c r="V26" i="11"/>
  <c r="T26" i="11"/>
  <c r="R26" i="11"/>
  <c r="P26" i="11"/>
  <c r="N26" i="11"/>
  <c r="L26" i="11"/>
  <c r="J26" i="11"/>
  <c r="H26" i="11"/>
  <c r="E26" i="11"/>
  <c r="AC25" i="11"/>
  <c r="AE25" i="11" s="1"/>
  <c r="AB25" i="11"/>
  <c r="Z25" i="11"/>
  <c r="X25" i="11"/>
  <c r="V25" i="11"/>
  <c r="T25" i="11"/>
  <c r="R25" i="11"/>
  <c r="P25" i="11"/>
  <c r="N25" i="11"/>
  <c r="L25" i="11"/>
  <c r="J25" i="11"/>
  <c r="H25" i="11"/>
  <c r="E25" i="11"/>
  <c r="AC24" i="11"/>
  <c r="AE24" i="11" s="1"/>
  <c r="AB24" i="11"/>
  <c r="Z24" i="11"/>
  <c r="X24" i="11"/>
  <c r="V24" i="11"/>
  <c r="T24" i="11"/>
  <c r="R24" i="11"/>
  <c r="P24" i="11"/>
  <c r="N24" i="11"/>
  <c r="L24" i="11"/>
  <c r="J24" i="11"/>
  <c r="H24" i="11"/>
  <c r="E24" i="11"/>
  <c r="AC23" i="11"/>
  <c r="AD23" i="11" s="1"/>
  <c r="AB23" i="11"/>
  <c r="Z23" i="11"/>
  <c r="X23" i="11"/>
  <c r="V23" i="11"/>
  <c r="T23" i="11"/>
  <c r="R23" i="11"/>
  <c r="P23" i="11"/>
  <c r="N23" i="11"/>
  <c r="L23" i="11"/>
  <c r="J23" i="11"/>
  <c r="E23" i="11"/>
  <c r="AC22" i="11"/>
  <c r="AE22" i="11" s="1"/>
  <c r="AB22" i="11"/>
  <c r="Z22" i="11"/>
  <c r="X22" i="11"/>
  <c r="V22" i="11"/>
  <c r="T22" i="11"/>
  <c r="R22" i="11"/>
  <c r="P22" i="11"/>
  <c r="N22" i="11"/>
  <c r="L22" i="11"/>
  <c r="J22" i="11"/>
  <c r="H22" i="11"/>
  <c r="E22" i="11"/>
  <c r="AC21" i="11"/>
  <c r="AE21" i="11" s="1"/>
  <c r="AB21" i="11"/>
  <c r="Z21" i="11"/>
  <c r="X21" i="11"/>
  <c r="V21" i="11"/>
  <c r="T21" i="11"/>
  <c r="R21" i="11"/>
  <c r="P21" i="11"/>
  <c r="N21" i="11"/>
  <c r="L21" i="11"/>
  <c r="J21" i="11"/>
  <c r="H21" i="11"/>
  <c r="E21" i="11"/>
  <c r="AC20" i="11"/>
  <c r="AE20" i="11" s="1"/>
  <c r="AB20" i="11"/>
  <c r="Z20" i="11"/>
  <c r="X20" i="11"/>
  <c r="V20" i="11"/>
  <c r="T20" i="11"/>
  <c r="R20" i="11"/>
  <c r="P20" i="11"/>
  <c r="N20" i="11"/>
  <c r="L20" i="11"/>
  <c r="J20" i="11"/>
  <c r="H20" i="11"/>
  <c r="E20" i="11"/>
  <c r="AC19" i="11"/>
  <c r="AD19" i="11" s="1"/>
  <c r="AE19" i="11"/>
  <c r="AB19" i="11"/>
  <c r="Z19" i="11"/>
  <c r="X19" i="11"/>
  <c r="V19" i="11"/>
  <c r="T19" i="11"/>
  <c r="R19" i="11"/>
  <c r="P19" i="11"/>
  <c r="N19" i="11"/>
  <c r="L19" i="11"/>
  <c r="J19" i="11"/>
  <c r="H19" i="11"/>
  <c r="E19" i="11"/>
  <c r="AC18" i="11"/>
  <c r="AE18" i="11" s="1"/>
  <c r="AB18" i="11"/>
  <c r="Z18" i="11"/>
  <c r="X18" i="11"/>
  <c r="V18" i="11"/>
  <c r="T18" i="11"/>
  <c r="R18" i="11"/>
  <c r="P18" i="11"/>
  <c r="N18" i="11"/>
  <c r="L18" i="11"/>
  <c r="J18" i="11"/>
  <c r="H18" i="11"/>
  <c r="E18" i="11"/>
  <c r="AC17" i="11"/>
  <c r="AE17" i="11" s="1"/>
  <c r="AB17" i="11"/>
  <c r="Z17" i="11"/>
  <c r="X17" i="11"/>
  <c r="V17" i="11"/>
  <c r="T17" i="11"/>
  <c r="R17" i="11"/>
  <c r="P17" i="11"/>
  <c r="N17" i="11"/>
  <c r="L17" i="11"/>
  <c r="J17" i="11"/>
  <c r="H17" i="11"/>
  <c r="E17" i="11"/>
  <c r="AC16" i="11"/>
  <c r="AE16" i="11" s="1"/>
  <c r="AB16" i="11"/>
  <c r="Z16" i="11"/>
  <c r="X16" i="11"/>
  <c r="V16" i="11"/>
  <c r="T16" i="11"/>
  <c r="R16" i="11"/>
  <c r="P16" i="11"/>
  <c r="N16" i="11"/>
  <c r="L16" i="11"/>
  <c r="J16" i="11"/>
  <c r="H16" i="11"/>
  <c r="E16" i="11"/>
  <c r="AC15" i="11"/>
  <c r="AE15" i="11" s="1"/>
  <c r="AB15" i="11"/>
  <c r="Z15" i="11"/>
  <c r="X15" i="11"/>
  <c r="V15" i="11"/>
  <c r="T15" i="11"/>
  <c r="R15" i="11"/>
  <c r="P15" i="11"/>
  <c r="N15" i="11"/>
  <c r="L15" i="11"/>
  <c r="J15" i="11"/>
  <c r="H15" i="11"/>
  <c r="E15" i="11"/>
  <c r="AC14" i="11"/>
  <c r="AE14" i="11" s="1"/>
  <c r="AB14" i="11"/>
  <c r="Z14" i="11"/>
  <c r="X14" i="11"/>
  <c r="V14" i="11"/>
  <c r="T14" i="11"/>
  <c r="R14" i="11"/>
  <c r="P14" i="11"/>
  <c r="N14" i="11"/>
  <c r="L14" i="11"/>
  <c r="J14" i="11"/>
  <c r="H14" i="11"/>
  <c r="E14" i="11"/>
  <c r="AC13" i="11"/>
  <c r="AD13" i="11" s="1"/>
  <c r="AE13" i="11"/>
  <c r="AB13" i="11"/>
  <c r="Z13" i="11"/>
  <c r="X13" i="11"/>
  <c r="V13" i="11"/>
  <c r="T13" i="11"/>
  <c r="R13" i="11"/>
  <c r="P13" i="11"/>
  <c r="N13" i="11"/>
  <c r="L13" i="11"/>
  <c r="J13" i="11"/>
  <c r="H13" i="11"/>
  <c r="E13" i="11"/>
  <c r="AC12" i="11"/>
  <c r="AE12" i="11" s="1"/>
  <c r="AB12" i="11"/>
  <c r="Z12" i="11"/>
  <c r="X12" i="11"/>
  <c r="V12" i="11"/>
  <c r="T12" i="11"/>
  <c r="R12" i="11"/>
  <c r="P12" i="11"/>
  <c r="N12" i="11"/>
  <c r="L12" i="11"/>
  <c r="J12" i="11"/>
  <c r="H12" i="11"/>
  <c r="E12" i="11"/>
  <c r="AC11" i="11"/>
  <c r="AE11" i="11" s="1"/>
  <c r="AB11" i="11"/>
  <c r="Z11" i="11"/>
  <c r="X11" i="11"/>
  <c r="V11" i="11"/>
  <c r="T11" i="11"/>
  <c r="R11" i="11"/>
  <c r="P11" i="11"/>
  <c r="N11" i="11"/>
  <c r="L11" i="11"/>
  <c r="J11" i="11"/>
  <c r="H11" i="11"/>
  <c r="E11" i="11"/>
  <c r="AC10" i="11"/>
  <c r="AE10" i="11" s="1"/>
  <c r="AB10" i="11"/>
  <c r="Z10" i="11"/>
  <c r="X10" i="11"/>
  <c r="V10" i="11"/>
  <c r="T10" i="11"/>
  <c r="R10" i="11"/>
  <c r="P10" i="11"/>
  <c r="N10" i="11"/>
  <c r="L10" i="11"/>
  <c r="J10" i="11"/>
  <c r="H10" i="11"/>
  <c r="E10" i="11"/>
  <c r="AC9" i="11"/>
  <c r="AE9" i="11" s="1"/>
  <c r="AB9" i="11"/>
  <c r="Z9" i="11"/>
  <c r="X9" i="11"/>
  <c r="V9" i="11"/>
  <c r="T9" i="11"/>
  <c r="R9" i="11"/>
  <c r="P9" i="11"/>
  <c r="N9" i="11"/>
  <c r="L9" i="11"/>
  <c r="J9" i="11"/>
  <c r="H9" i="11"/>
  <c r="E9" i="11"/>
  <c r="AC8" i="11"/>
  <c r="AE8" i="11" s="1"/>
  <c r="AB8" i="11"/>
  <c r="Z8" i="11"/>
  <c r="X8" i="11"/>
  <c r="V8" i="11"/>
  <c r="T8" i="11"/>
  <c r="R8" i="11"/>
  <c r="P8" i="11"/>
  <c r="N8" i="11"/>
  <c r="L8" i="11"/>
  <c r="J8" i="11"/>
  <c r="H8" i="11"/>
  <c r="E8" i="11"/>
  <c r="AC7" i="11"/>
  <c r="AE7" i="11" s="1"/>
  <c r="AB7" i="11"/>
  <c r="Z7" i="11"/>
  <c r="X7" i="11"/>
  <c r="V7" i="11"/>
  <c r="T7" i="11"/>
  <c r="R7" i="11"/>
  <c r="P7" i="11"/>
  <c r="N7" i="11"/>
  <c r="L7" i="11"/>
  <c r="J7" i="11"/>
  <c r="H7" i="11"/>
  <c r="E7" i="11"/>
  <c r="AC6" i="11"/>
  <c r="AE6" i="11" s="1"/>
  <c r="AB6" i="11"/>
  <c r="Z6" i="11"/>
  <c r="X6" i="11"/>
  <c r="V6" i="11"/>
  <c r="T6" i="11"/>
  <c r="R6" i="11"/>
  <c r="P6" i="11"/>
  <c r="N6" i="11"/>
  <c r="L6" i="11"/>
  <c r="J6" i="11"/>
  <c r="H6" i="11"/>
  <c r="E6" i="11"/>
  <c r="AC5" i="11"/>
  <c r="AD5" i="11" s="1"/>
  <c r="AE5" i="11"/>
  <c r="AB5" i="11"/>
  <c r="Z5" i="11"/>
  <c r="X5" i="11"/>
  <c r="V5" i="11"/>
  <c r="T5" i="11"/>
  <c r="R5" i="11"/>
  <c r="P5" i="11"/>
  <c r="N5" i="11"/>
  <c r="L5" i="11"/>
  <c r="J5" i="11"/>
  <c r="H5" i="11"/>
  <c r="E5" i="11"/>
  <c r="AC4" i="11"/>
  <c r="AE4" i="11" s="1"/>
  <c r="AB4" i="11"/>
  <c r="Z4" i="11"/>
  <c r="X4" i="11"/>
  <c r="V4" i="11"/>
  <c r="T4" i="11"/>
  <c r="R4" i="11"/>
  <c r="P4" i="11"/>
  <c r="N4" i="11"/>
  <c r="L4" i="11"/>
  <c r="J4" i="11"/>
  <c r="H4" i="11"/>
  <c r="E4" i="11"/>
  <c r="AC3" i="11"/>
  <c r="AE3" i="11" s="1"/>
  <c r="AB3" i="11"/>
  <c r="Z3" i="11"/>
  <c r="X3" i="11"/>
  <c r="V3" i="11"/>
  <c r="T3" i="11"/>
  <c r="R3" i="11"/>
  <c r="P3" i="11"/>
  <c r="N3" i="11"/>
  <c r="L3" i="11"/>
  <c r="J3" i="11"/>
  <c r="H3" i="11"/>
  <c r="E3" i="11"/>
  <c r="P29" i="11"/>
  <c r="L52" i="11"/>
  <c r="T29" i="11"/>
  <c r="T52" i="11"/>
  <c r="H29" i="11"/>
  <c r="X29" i="11"/>
  <c r="L29" i="11"/>
  <c r="AB29" i="11"/>
  <c r="J29" i="11"/>
  <c r="R29" i="11"/>
  <c r="Z29" i="11"/>
  <c r="H30" i="11"/>
  <c r="P30" i="11"/>
  <c r="X30" i="11"/>
  <c r="AD39" i="11"/>
  <c r="AD43" i="11"/>
  <c r="AD46" i="11"/>
  <c r="AD48" i="11"/>
  <c r="AD51" i="11"/>
  <c r="N52" i="11"/>
  <c r="V52" i="11"/>
  <c r="J30" i="11"/>
  <c r="R30" i="11"/>
  <c r="Z30" i="11"/>
  <c r="H52" i="11"/>
  <c r="P52" i="11"/>
  <c r="X52" i="11"/>
  <c r="AD3" i="11"/>
  <c r="AD6" i="11"/>
  <c r="AD11" i="11"/>
  <c r="AD12" i="11"/>
  <c r="AD20" i="11"/>
  <c r="AD28" i="11"/>
  <c r="N29" i="11"/>
  <c r="V29" i="11"/>
  <c r="L30" i="11"/>
  <c r="T30" i="11"/>
  <c r="AB30" i="11"/>
  <c r="J52" i="11"/>
  <c r="R52" i="11"/>
  <c r="Z52" i="11"/>
  <c r="N30" i="11"/>
  <c r="AD22" i="11"/>
  <c r="AD52" i="11"/>
  <c r="AE23" i="11"/>
  <c r="AD9" i="12"/>
  <c r="AD4" i="11" l="1"/>
  <c r="AE42" i="11"/>
  <c r="AD45" i="11"/>
  <c r="AD25" i="11"/>
  <c r="AD35" i="11"/>
  <c r="AF35" i="11" s="1"/>
  <c r="AD34" i="11"/>
  <c r="AD17" i="11"/>
  <c r="AD32" i="11"/>
  <c r="AF32" i="11" s="1"/>
  <c r="AD14" i="11"/>
  <c r="AF14" i="11" s="1"/>
  <c r="AD26" i="11"/>
  <c r="N54" i="11"/>
  <c r="N56" i="11" s="1"/>
  <c r="N58" i="11" s="1"/>
  <c r="AD30" i="11"/>
  <c r="AF30" i="11" s="1"/>
  <c r="AC6" i="12"/>
  <c r="AF28" i="11"/>
  <c r="AC3" i="12"/>
  <c r="AC2" i="12"/>
  <c r="AE2" i="12" s="1"/>
  <c r="AD9" i="11"/>
  <c r="AF51" i="11"/>
  <c r="L54" i="11"/>
  <c r="L56" i="11" s="1"/>
  <c r="L58" i="11" s="1"/>
  <c r="L60" i="11" s="1"/>
  <c r="AF19" i="11"/>
  <c r="AF4" i="11"/>
  <c r="AF22" i="11"/>
  <c r="E54" i="11"/>
  <c r="AD8" i="11"/>
  <c r="AD40" i="11"/>
  <c r="AF40" i="11" s="1"/>
  <c r="AC5" i="12"/>
  <c r="AE5" i="12" s="1"/>
  <c r="AD8" i="12"/>
  <c r="AF27" i="11"/>
  <c r="AD37" i="11"/>
  <c r="AF37" i="11" s="1"/>
  <c r="AD31" i="11"/>
  <c r="AF31" i="11" s="1"/>
  <c r="AD49" i="11"/>
  <c r="AF49" i="11" s="1"/>
  <c r="AF3" i="11"/>
  <c r="T54" i="11"/>
  <c r="T56" i="11" s="1"/>
  <c r="T58" i="11" s="1"/>
  <c r="T60" i="11" s="1"/>
  <c r="AB54" i="11"/>
  <c r="AB56" i="11" s="1"/>
  <c r="AB58" i="11" s="1"/>
  <c r="AB60" i="11" s="1"/>
  <c r="H54" i="11"/>
  <c r="H56" i="11" s="1"/>
  <c r="X54" i="11"/>
  <c r="X56" i="11" s="1"/>
  <c r="X58" i="11" s="1"/>
  <c r="R54" i="11"/>
  <c r="R56" i="11" s="1"/>
  <c r="R58" i="11" s="1"/>
  <c r="AF11" i="11"/>
  <c r="AF12" i="11"/>
  <c r="AF20" i="11"/>
  <c r="AF23" i="11"/>
  <c r="AF33" i="11"/>
  <c r="AF45" i="11"/>
  <c r="AF46" i="11"/>
  <c r="AF42" i="11"/>
  <c r="AF52" i="11"/>
  <c r="V54" i="11"/>
  <c r="V56" i="11" s="1"/>
  <c r="V58" i="11" s="1"/>
  <c r="V60" i="11" s="1"/>
  <c r="J54" i="11"/>
  <c r="J56" i="11" s="1"/>
  <c r="J58" i="11" s="1"/>
  <c r="J60" i="11" s="1"/>
  <c r="Z54" i="11"/>
  <c r="AF5" i="11"/>
  <c r="AF8" i="11"/>
  <c r="AF9" i="11"/>
  <c r="AF13" i="11"/>
  <c r="AF25" i="11"/>
  <c r="AF26" i="11"/>
  <c r="AF34" i="11"/>
  <c r="AF39" i="11"/>
  <c r="AF41" i="11"/>
  <c r="AE41" i="11"/>
  <c r="AF48" i="11"/>
  <c r="AF50" i="11"/>
  <c r="AE50" i="11"/>
  <c r="D11" i="12"/>
  <c r="D17" i="12" s="1"/>
  <c r="M11" i="12"/>
  <c r="M13" i="12" s="1"/>
  <c r="M15" i="12" s="1"/>
  <c r="M17" i="12" s="1"/>
  <c r="U11" i="12"/>
  <c r="U17" i="12" s="1"/>
  <c r="AE3" i="12"/>
  <c r="AE8" i="12"/>
  <c r="AE9" i="12"/>
  <c r="D24" i="4"/>
  <c r="AD7" i="11"/>
  <c r="AF7" i="11" s="1"/>
  <c r="AD24" i="11"/>
  <c r="AF24" i="11" s="1"/>
  <c r="AD38" i="11"/>
  <c r="AF38" i="11" s="1"/>
  <c r="G11" i="12"/>
  <c r="G13" i="12" s="1"/>
  <c r="G15" i="12" s="1"/>
  <c r="AE6" i="12"/>
  <c r="AD29" i="11"/>
  <c r="AF29" i="11" s="1"/>
  <c r="AD44" i="11"/>
  <c r="AF44" i="11" s="1"/>
  <c r="AD21" i="11"/>
  <c r="AF21" i="11" s="1"/>
  <c r="AF17" i="11"/>
  <c r="AF6" i="11"/>
  <c r="AD47" i="11"/>
  <c r="AF47" i="11" s="1"/>
  <c r="I11" i="12"/>
  <c r="I13" i="12" s="1"/>
  <c r="I15" i="12" s="1"/>
  <c r="Q11" i="12"/>
  <c r="Q17" i="12" s="1"/>
  <c r="Y11" i="12"/>
  <c r="Y17" i="12" s="1"/>
  <c r="AC7" i="12"/>
  <c r="AE7" i="12" s="1"/>
  <c r="AC4" i="12"/>
  <c r="AE4" i="12" s="1"/>
  <c r="AD18" i="11"/>
  <c r="AF18" i="11" s="1"/>
  <c r="O11" i="12"/>
  <c r="O13" i="12" s="1"/>
  <c r="O15" i="12" s="1"/>
  <c r="O17" i="12" s="1"/>
  <c r="W11" i="12"/>
  <c r="W17" i="12" s="1"/>
  <c r="AD16" i="11"/>
  <c r="AF16" i="11" s="1"/>
  <c r="AD15" i="11"/>
  <c r="AD10" i="11"/>
  <c r="AF10" i="11" s="1"/>
  <c r="AD36" i="11"/>
  <c r="AF36" i="11" s="1"/>
  <c r="K11" i="12"/>
  <c r="K13" i="12" s="1"/>
  <c r="K15" i="12" s="1"/>
  <c r="K17" i="12" s="1"/>
  <c r="S11" i="12"/>
  <c r="S17" i="12" s="1"/>
  <c r="AA11" i="12"/>
  <c r="AA17" i="12" s="1"/>
  <c r="F8" i="8"/>
  <c r="F53" i="1" s="1"/>
  <c r="F20" i="1" s="1"/>
  <c r="H8" i="8"/>
  <c r="F7" i="2"/>
  <c r="F43" i="1" s="1"/>
  <c r="F13" i="1" s="1"/>
  <c r="H7" i="2"/>
  <c r="J7" i="2"/>
  <c r="R60" i="11"/>
  <c r="H58" i="11"/>
  <c r="X60" i="11"/>
  <c r="P54" i="11"/>
  <c r="N60" i="11" l="1"/>
  <c r="AE11" i="12"/>
  <c r="AD54" i="11"/>
  <c r="I17" i="12"/>
  <c r="AC11" i="12"/>
  <c r="AC17" i="12" s="1"/>
  <c r="F21" i="1"/>
  <c r="L8" i="8"/>
  <c r="F14" i="1"/>
  <c r="F16" i="1" s="1"/>
  <c r="AF15" i="11"/>
  <c r="AF54" i="11" s="1"/>
  <c r="J8" i="8"/>
  <c r="L7" i="2"/>
  <c r="H60" i="11"/>
  <c r="E15" i="12"/>
  <c r="E17" i="12" s="1"/>
  <c r="AE15" i="12"/>
  <c r="AE17" i="12" s="1"/>
  <c r="P56" i="11"/>
  <c r="G17" i="12"/>
  <c r="F45" i="1" l="1"/>
  <c r="F66" i="1"/>
  <c r="F27" i="1" s="1"/>
  <c r="F33" i="1" s="1"/>
  <c r="F34" i="1" s="1"/>
  <c r="P58" i="11"/>
  <c r="F56" i="11"/>
  <c r="F48" i="1" l="1"/>
  <c r="F38" i="1"/>
  <c r="F56" i="1"/>
  <c r="F68" i="1" s="1"/>
  <c r="F77" i="1" s="1"/>
  <c r="P60" i="11"/>
  <c r="F60" i="11" s="1"/>
  <c r="F58" i="11"/>
  <c r="H9" i="1" l="1"/>
</calcChain>
</file>

<file path=xl/sharedStrings.xml><?xml version="1.0" encoding="utf-8"?>
<sst xmlns="http://schemas.openxmlformats.org/spreadsheetml/2006/main" count="308" uniqueCount="238">
  <si>
    <t>BUDGETED</t>
  </si>
  <si>
    <t>AMOUNT</t>
  </si>
  <si>
    <t>ADMINISTRATION COSTS</t>
  </si>
  <si>
    <t>A: PERSONNEL</t>
  </si>
  <si>
    <t>TOTAL ADMINISTRATION COSTS</t>
  </si>
  <si>
    <t>CONSUMABLE SUPPLIES</t>
  </si>
  <si>
    <t>Job Title</t>
  </si>
  <si>
    <t>Total $</t>
  </si>
  <si>
    <t>TOTALS</t>
  </si>
  <si>
    <t xml:space="preserve">Itemize any items in your budget under the categories listed and provide cost breakdown.
 Add more lines if necessary.  </t>
  </si>
  <si>
    <t>Note: Items with 0 will automatically calculate when related cells are filled.</t>
  </si>
  <si>
    <t>Cost Category with Brief Description</t>
  </si>
  <si>
    <t>Quantity</t>
  </si>
  <si>
    <t>Unit Cost</t>
  </si>
  <si>
    <t>Total Cost</t>
  </si>
  <si>
    <t>Consumable Supplies</t>
  </si>
  <si>
    <t>Total Compensation during Contract Period</t>
  </si>
  <si>
    <r>
      <t xml:space="preserve">% of Salary from </t>
    </r>
    <r>
      <rPr>
        <b/>
        <sz val="11"/>
        <color indexed="10"/>
        <rFont val="Calibri"/>
        <family val="2"/>
      </rPr>
      <t>Other Sources</t>
    </r>
    <r>
      <rPr>
        <b/>
        <sz val="11"/>
        <color indexed="8"/>
        <rFont val="Calibri"/>
        <family val="2"/>
      </rPr>
      <t xml:space="preserve"> of Funding</t>
    </r>
  </si>
  <si>
    <r>
      <rPr>
        <b/>
        <sz val="11"/>
        <color indexed="10"/>
        <rFont val="Calibri"/>
        <family val="2"/>
      </rPr>
      <t>DLW</t>
    </r>
    <r>
      <rPr>
        <b/>
        <sz val="11"/>
        <color indexed="8"/>
        <rFont val="Calibri"/>
        <family val="2"/>
      </rPr>
      <t xml:space="preserve"> $ to Program Budget</t>
    </r>
  </si>
  <si>
    <r>
      <rPr>
        <b/>
        <sz val="11"/>
        <color indexed="10"/>
        <rFont val="Calibri"/>
        <family val="2"/>
      </rPr>
      <t>Adult</t>
    </r>
    <r>
      <rPr>
        <b/>
        <sz val="11"/>
        <color indexed="8"/>
        <rFont val="Calibri"/>
        <family val="2"/>
      </rPr>
      <t xml:space="preserve"> $ to Program Budget</t>
    </r>
  </si>
  <si>
    <r>
      <rPr>
        <b/>
        <sz val="11"/>
        <color indexed="10"/>
        <rFont val="Calibri"/>
        <family val="2"/>
      </rPr>
      <t>EARN</t>
    </r>
    <r>
      <rPr>
        <b/>
        <sz val="11"/>
        <color indexed="8"/>
        <rFont val="Calibri"/>
        <family val="2"/>
      </rPr>
      <t xml:space="preserve"> $ to Program Budget</t>
    </r>
  </si>
  <si>
    <r>
      <rPr>
        <b/>
        <sz val="11"/>
        <color indexed="10"/>
        <rFont val="Calibri"/>
        <family val="2"/>
      </rPr>
      <t>AETC</t>
    </r>
    <r>
      <rPr>
        <b/>
        <sz val="11"/>
        <color indexed="8"/>
        <rFont val="Calibri"/>
        <family val="2"/>
      </rPr>
      <t xml:space="preserve"> $ to Program Budget</t>
    </r>
  </si>
  <si>
    <t>Staff Member Name</t>
  </si>
  <si>
    <r>
      <rPr>
        <b/>
        <sz val="11"/>
        <color indexed="10"/>
        <rFont val="Calibri"/>
        <family val="2"/>
      </rPr>
      <t>Adult</t>
    </r>
    <r>
      <rPr>
        <b/>
        <sz val="11"/>
        <color indexed="8"/>
        <rFont val="Calibri"/>
        <family val="2"/>
      </rPr>
      <t xml:space="preserve"> % of Salary to  Budget</t>
    </r>
  </si>
  <si>
    <r>
      <rPr>
        <b/>
        <sz val="11"/>
        <color indexed="10"/>
        <rFont val="Calibri"/>
        <family val="2"/>
      </rPr>
      <t>EARN</t>
    </r>
    <r>
      <rPr>
        <b/>
        <sz val="11"/>
        <color indexed="8"/>
        <rFont val="Calibri"/>
        <family val="2"/>
      </rPr>
      <t xml:space="preserve"> % of Salary to  Budget</t>
    </r>
  </si>
  <si>
    <r>
      <t xml:space="preserve">$ of Salary from </t>
    </r>
    <r>
      <rPr>
        <b/>
        <sz val="11"/>
        <color indexed="10"/>
        <rFont val="Calibri"/>
        <family val="2"/>
      </rPr>
      <t>Other Sources</t>
    </r>
    <r>
      <rPr>
        <b/>
        <sz val="11"/>
        <color indexed="8"/>
        <rFont val="Calibri"/>
        <family val="2"/>
      </rPr>
      <t xml:space="preserve"> of Funding</t>
    </r>
  </si>
  <si>
    <r>
      <rPr>
        <b/>
        <sz val="11"/>
        <color indexed="10"/>
        <rFont val="Calibri"/>
        <family val="2"/>
      </rPr>
      <t xml:space="preserve">DLW </t>
    </r>
    <r>
      <rPr>
        <b/>
        <sz val="11"/>
        <color indexed="8"/>
        <rFont val="Calibri"/>
        <family val="2"/>
      </rPr>
      <t>% of Salary to  Budget</t>
    </r>
  </si>
  <si>
    <r>
      <rPr>
        <b/>
        <sz val="11"/>
        <color indexed="10"/>
        <rFont val="Calibri"/>
        <family val="2"/>
      </rPr>
      <t>AETC</t>
    </r>
    <r>
      <rPr>
        <b/>
        <sz val="11"/>
        <color indexed="8"/>
        <rFont val="Calibri"/>
        <family val="2"/>
      </rPr>
      <t xml:space="preserve"> % of Salary to  Budget</t>
    </r>
  </si>
  <si>
    <t>Career Resource Center Coordinator</t>
  </si>
  <si>
    <t>Quality Assurance</t>
  </si>
  <si>
    <t>Greeter/Receptionist</t>
  </si>
  <si>
    <t>Career Advisor</t>
  </si>
  <si>
    <t>Recruiter</t>
  </si>
  <si>
    <t xml:space="preserve">Career Advisor </t>
  </si>
  <si>
    <t>Career Advisor Supervisor</t>
  </si>
  <si>
    <t>Anderson, Kerry</t>
  </si>
  <si>
    <t>Berklite, Mitzi</t>
  </si>
  <si>
    <t>Bitsack, Debra</t>
  </si>
  <si>
    <t>Castoral, Susan</t>
  </si>
  <si>
    <t>Echevarria, Eva</t>
  </si>
  <si>
    <t>Ferolie, Gary</t>
  </si>
  <si>
    <t>Gillette, Chenaya</t>
  </si>
  <si>
    <t>McGaghey, Cassandra</t>
  </si>
  <si>
    <t>Roberts, Gail</t>
  </si>
  <si>
    <t>Schulte, Sally</t>
  </si>
  <si>
    <t>Unternahrer, Neil</t>
  </si>
  <si>
    <t>Wiltraut, Deborah</t>
  </si>
  <si>
    <t>Wolfe, Janet</t>
  </si>
  <si>
    <t>Operations Manager</t>
  </si>
  <si>
    <t>Griffith, Sue</t>
  </si>
  <si>
    <t>Lockard, Karen</t>
  </si>
  <si>
    <t>Meyers, Kim</t>
  </si>
  <si>
    <t>Hernandez, Victor</t>
  </si>
  <si>
    <t>Garcia-Heckman, Gloria</t>
  </si>
  <si>
    <t>Phillips, Cynthia</t>
  </si>
  <si>
    <t>Division Specialist-Career Advisor</t>
  </si>
  <si>
    <t>Division Specialist-Performance</t>
  </si>
  <si>
    <t>Division Specialist-Quality Control</t>
  </si>
  <si>
    <t>Division Specialist-Regional Dir</t>
  </si>
  <si>
    <t>Kimso, Areinata</t>
  </si>
  <si>
    <t>O'Brien, Tara</t>
  </si>
  <si>
    <t>Melf, Larry</t>
  </si>
  <si>
    <t>Rex, Ed</t>
  </si>
  <si>
    <t>Farrell, Joe</t>
  </si>
  <si>
    <t>Rohaly, Dennis</t>
  </si>
  <si>
    <t>Quality Assurance Manager</t>
  </si>
  <si>
    <t>Administrative Assistant</t>
  </si>
  <si>
    <t>Serrano, Elizabeth</t>
  </si>
  <si>
    <t>Wolfington, Nanse</t>
  </si>
  <si>
    <t>Operations Director</t>
  </si>
  <si>
    <t>Career Assessment</t>
  </si>
  <si>
    <t>Yaghi,Yvonne</t>
  </si>
  <si>
    <t>Huisken Heather</t>
  </si>
  <si>
    <t>Flores, Amy</t>
  </si>
  <si>
    <t>Business Service Representative</t>
  </si>
  <si>
    <t>Salloum, Steven</t>
  </si>
  <si>
    <t>Ketz, Robin</t>
  </si>
  <si>
    <t>O'Hearn, Mick</t>
  </si>
  <si>
    <t>Henderson, Ronysha</t>
  </si>
  <si>
    <t>Moody, Diane</t>
  </si>
  <si>
    <t>Roman, Tiffany</t>
  </si>
  <si>
    <t>Blasini, Mark</t>
  </si>
  <si>
    <t>Stachnik, David</t>
  </si>
  <si>
    <t>Domenech, Diana</t>
  </si>
  <si>
    <t>STAFF SALARIES</t>
  </si>
  <si>
    <t>TOTAL SALARIES / FRINGE BENEFITS</t>
  </si>
  <si>
    <r>
      <rPr>
        <b/>
        <sz val="11"/>
        <color indexed="10"/>
        <rFont val="Calibri"/>
        <family val="2"/>
      </rPr>
      <t>Title V</t>
    </r>
    <r>
      <rPr>
        <b/>
        <sz val="11"/>
        <color indexed="8"/>
        <rFont val="Calibri"/>
        <family val="2"/>
      </rPr>
      <t xml:space="preserve">   LC % of Salary to  Budget</t>
    </r>
  </si>
  <si>
    <r>
      <rPr>
        <b/>
        <sz val="11"/>
        <color indexed="10"/>
        <rFont val="Calibri"/>
        <family val="2"/>
      </rPr>
      <t xml:space="preserve">Title V LC </t>
    </r>
    <r>
      <rPr>
        <b/>
        <sz val="11"/>
        <color indexed="8"/>
        <rFont val="Calibri"/>
        <family val="2"/>
      </rPr>
      <t>$ to Program Budget</t>
    </r>
  </si>
  <si>
    <r>
      <rPr>
        <b/>
        <sz val="11"/>
        <color indexed="10"/>
        <rFont val="Calibri"/>
        <family val="2"/>
      </rPr>
      <t>Title V</t>
    </r>
    <r>
      <rPr>
        <b/>
        <sz val="11"/>
        <color indexed="8"/>
        <rFont val="Calibri"/>
        <family val="2"/>
      </rPr>
      <t xml:space="preserve"> NC % of Salary to  Budget</t>
    </r>
  </si>
  <si>
    <r>
      <rPr>
        <b/>
        <sz val="11"/>
        <color indexed="10"/>
        <rFont val="Calibri"/>
        <family val="2"/>
      </rPr>
      <t>Title V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indexed="10"/>
        <rFont val="Calibri"/>
        <family val="2"/>
      </rPr>
      <t xml:space="preserve">NC </t>
    </r>
    <r>
      <rPr>
        <b/>
        <sz val="11"/>
        <color indexed="8"/>
        <rFont val="Calibri"/>
        <family val="2"/>
      </rPr>
      <t>$ to Program Budget</t>
    </r>
  </si>
  <si>
    <t>Total %
 (Must total 100)</t>
  </si>
  <si>
    <t>Career Advisor/intake &amp; Assessment</t>
  </si>
  <si>
    <t>Long Term Unemployed Career Navigator</t>
  </si>
  <si>
    <t>Security Officer</t>
  </si>
  <si>
    <t>Employer Service Manager</t>
  </si>
  <si>
    <t>Career Advisor Retention</t>
  </si>
  <si>
    <t>Recruiter/Instructor</t>
  </si>
  <si>
    <t>Stout, Trevor</t>
  </si>
  <si>
    <t>Recruiter Coordinator</t>
  </si>
  <si>
    <t>Career Assessment/Intake Specialist</t>
  </si>
  <si>
    <t>TBD</t>
  </si>
  <si>
    <t>Division Specialist-Curriculum Developer</t>
  </si>
  <si>
    <t>Correia, Amy</t>
  </si>
  <si>
    <t>Harrell, Kris</t>
  </si>
  <si>
    <t>Current Hourly Rate at 6-30-16</t>
  </si>
  <si>
    <t>Total Compensation at Current Hourly Rate</t>
  </si>
  <si>
    <t>Job Developer</t>
  </si>
  <si>
    <t>Intake Specialist</t>
  </si>
  <si>
    <t>Training &amp; Education Advisor</t>
  </si>
  <si>
    <t>Work Based Training Advisor</t>
  </si>
  <si>
    <t>Engagement &amp; Outreach Specialist</t>
  </si>
  <si>
    <t>Boisseau, Courtney</t>
  </si>
  <si>
    <t>Colon, Rachel</t>
  </si>
  <si>
    <t>Croll, Kristen</t>
  </si>
  <si>
    <t>Dennis, Kristen</t>
  </si>
  <si>
    <t>Dulick, Heather</t>
  </si>
  <si>
    <t>Murphy, Karina</t>
  </si>
  <si>
    <t>Youth Reengagement Coordinator</t>
  </si>
  <si>
    <t>McFarquhar, Patricia</t>
  </si>
  <si>
    <t>Mieses, Jonathan</t>
  </si>
  <si>
    <t>Wise, Melissa</t>
  </si>
  <si>
    <r>
      <rPr>
        <b/>
        <sz val="11"/>
        <color indexed="10"/>
        <rFont val="Calibri"/>
        <family val="2"/>
      </rPr>
      <t>Youth</t>
    </r>
    <r>
      <rPr>
        <b/>
        <sz val="11"/>
        <color indexed="8"/>
        <rFont val="Calibri"/>
        <family val="2"/>
      </rPr>
      <t xml:space="preserve"> % of Salary to General Program Budget</t>
    </r>
  </si>
  <si>
    <r>
      <rPr>
        <b/>
        <sz val="11"/>
        <color indexed="10"/>
        <rFont val="Calibri"/>
        <family val="2"/>
      </rPr>
      <t>Youth</t>
    </r>
    <r>
      <rPr>
        <b/>
        <sz val="11"/>
        <color indexed="8"/>
        <rFont val="Calibri"/>
        <family val="2"/>
      </rPr>
      <t xml:space="preserve"> $ of Salary to General Program Budget</t>
    </r>
  </si>
  <si>
    <r>
      <rPr>
        <b/>
        <sz val="11"/>
        <color indexed="10"/>
        <rFont val="Calibri"/>
        <family val="2"/>
      </rPr>
      <t>Youth</t>
    </r>
    <r>
      <rPr>
        <b/>
        <sz val="11"/>
        <color indexed="8"/>
        <rFont val="Calibri"/>
        <family val="2"/>
      </rPr>
      <t xml:space="preserve"> $ of Salary to Work Based Budget</t>
    </r>
  </si>
  <si>
    <r>
      <rPr>
        <b/>
        <sz val="11"/>
        <color indexed="10"/>
        <rFont val="Calibri"/>
        <family val="2"/>
      </rPr>
      <t>Crisp</t>
    </r>
    <r>
      <rPr>
        <b/>
        <sz val="11"/>
        <color indexed="8"/>
        <rFont val="Calibri"/>
        <family val="2"/>
      </rPr>
      <t xml:space="preserve"> $ of Salary to Work Based Budget</t>
    </r>
  </si>
  <si>
    <r>
      <rPr>
        <b/>
        <sz val="11"/>
        <color indexed="10"/>
        <rFont val="Calibri"/>
        <family val="2"/>
      </rPr>
      <t>MicroCredentials</t>
    </r>
    <r>
      <rPr>
        <b/>
        <sz val="11"/>
        <color indexed="8"/>
        <rFont val="Calibri"/>
        <family val="2"/>
      </rPr>
      <t xml:space="preserve"> $ of Salary to Work Based Budget</t>
    </r>
  </si>
  <si>
    <t>Allen, Eugenia</t>
  </si>
  <si>
    <r>
      <rPr>
        <b/>
        <sz val="11"/>
        <color indexed="10"/>
        <rFont val="Calibri"/>
        <family val="2"/>
      </rPr>
      <t>Youth</t>
    </r>
    <r>
      <rPr>
        <b/>
        <sz val="11"/>
        <color indexed="8"/>
        <rFont val="Calibri"/>
        <family val="2"/>
      </rPr>
      <t xml:space="preserve"> % of Salary to Work Based Budget</t>
    </r>
  </si>
  <si>
    <r>
      <rPr>
        <b/>
        <sz val="11"/>
        <color indexed="10"/>
        <rFont val="Calibri"/>
        <family val="2"/>
      </rPr>
      <t>Crisp</t>
    </r>
    <r>
      <rPr>
        <b/>
        <sz val="11"/>
        <color indexed="8"/>
        <rFont val="Calibri"/>
        <family val="2"/>
      </rPr>
      <t xml:space="preserve"> % of Salary to Work Based Budget</t>
    </r>
  </si>
  <si>
    <r>
      <rPr>
        <b/>
        <sz val="11"/>
        <color indexed="10"/>
        <rFont val="Calibri"/>
        <family val="2"/>
      </rPr>
      <t xml:space="preserve">MicroCredentials </t>
    </r>
    <r>
      <rPr>
        <b/>
        <sz val="11"/>
        <color indexed="8"/>
        <rFont val="Calibri"/>
        <family val="2"/>
      </rPr>
      <t>% of Salary to Work Based Budget</t>
    </r>
  </si>
  <si>
    <t>Job Search Facilitator</t>
  </si>
  <si>
    <t>Workshop Facilitator</t>
  </si>
  <si>
    <t>Employment &amp;Training Coordinator</t>
  </si>
  <si>
    <t>Laury, Allison</t>
  </si>
  <si>
    <t>Intake and Eligibility</t>
  </si>
  <si>
    <t>Work Based Training Developer</t>
  </si>
  <si>
    <t>Bethlehem Employment &amp;Training Career Advisor</t>
  </si>
  <si>
    <t>Young, Janet</t>
  </si>
  <si>
    <t>October Pool for Payroll Increases</t>
  </si>
  <si>
    <t>Ash, Melissa</t>
  </si>
  <si>
    <r>
      <rPr>
        <b/>
        <sz val="11"/>
        <color indexed="10"/>
        <rFont val="Calibri"/>
        <family val="2"/>
      </rPr>
      <t>BETC</t>
    </r>
    <r>
      <rPr>
        <b/>
        <sz val="11"/>
        <color indexed="8"/>
        <rFont val="Calibri"/>
        <family val="2"/>
      </rPr>
      <t xml:space="preserve"> % of Salary to Work Based Budget</t>
    </r>
  </si>
  <si>
    <r>
      <rPr>
        <b/>
        <sz val="11"/>
        <color indexed="10"/>
        <rFont val="Calibri"/>
        <family val="2"/>
      </rPr>
      <t>BETC</t>
    </r>
    <r>
      <rPr>
        <b/>
        <sz val="11"/>
        <color indexed="8"/>
        <rFont val="Calibri"/>
        <family val="2"/>
      </rPr>
      <t xml:space="preserve"> $ of Salary to Work Based Budget</t>
    </r>
  </si>
  <si>
    <t>Start Date</t>
  </si>
  <si>
    <t>Career Advisor - Youth</t>
  </si>
  <si>
    <t>TOTAL POOL BASE</t>
  </si>
  <si>
    <t>Possible Wage Increase only 9 months</t>
  </si>
  <si>
    <t>Total Budget Amount</t>
  </si>
  <si>
    <t>Division Specialist-Employer Service Data Mgmt</t>
  </si>
  <si>
    <t>Division Specialist-Staff Development</t>
  </si>
  <si>
    <t>Total</t>
  </si>
  <si>
    <t>BUDGET CONTACT PERSON:</t>
  </si>
  <si>
    <t>Hourly Rate</t>
  </si>
  <si>
    <t xml:space="preserve">Hourly Rate </t>
  </si>
  <si>
    <t>BUDGET PERIOD FROM:</t>
  </si>
  <si>
    <t>Total %
 (Must equal 100%)</t>
  </si>
  <si>
    <t>Total %
 (Must Equal 100)</t>
  </si>
  <si>
    <t>MILEAGE</t>
  </si>
  <si>
    <t>PERSONNEL COSTS</t>
  </si>
  <si>
    <t>TOTAL ADMINISTRATIVE PERSONNEL COSTS</t>
  </si>
  <si>
    <t>TELEPHONE / CELL PHONE</t>
  </si>
  <si>
    <t>A: PERSONNEL COSTS</t>
  </si>
  <si>
    <t>B: NON-PERSONNEL COSTS</t>
  </si>
  <si>
    <t>NON-PERSONNEL COSTS</t>
  </si>
  <si>
    <t>TOTAL NON-PERSONNEL COSTS</t>
  </si>
  <si>
    <t>GRAND TOTAL</t>
  </si>
  <si>
    <t>TOTAL BUDGET FOR ADMINISTRATIVE COSTS</t>
  </si>
  <si>
    <t>TOTAL PROGRAM PERSONNEL COSTS</t>
  </si>
  <si>
    <t>Administrative Personnel Salaries Budget Form</t>
  </si>
  <si>
    <t>Mileage</t>
  </si>
  <si>
    <r>
      <t xml:space="preserve">% of Compensation from </t>
    </r>
    <r>
      <rPr>
        <b/>
        <sz val="14"/>
        <color rgb="FFFF0000"/>
        <rFont val="Calibri"/>
        <family val="2"/>
        <scheme val="minor"/>
      </rPr>
      <t>Other Sources Funding</t>
    </r>
  </si>
  <si>
    <r>
      <rPr>
        <b/>
        <sz val="14"/>
        <color rgb="FFFF0000"/>
        <rFont val="Calibri"/>
        <family val="2"/>
        <scheme val="minor"/>
      </rPr>
      <t xml:space="preserve">Other Sources Funding </t>
    </r>
    <r>
      <rPr>
        <b/>
        <sz val="14"/>
        <color theme="1"/>
        <rFont val="Calibri"/>
        <family val="2"/>
        <scheme val="minor"/>
      </rPr>
      <t>Compensation</t>
    </r>
  </si>
  <si>
    <r>
      <t xml:space="preserve">% of Compensation from </t>
    </r>
    <r>
      <rPr>
        <b/>
        <sz val="14"/>
        <color rgb="FFFF0000"/>
        <rFont val="Calibri"/>
        <family val="2"/>
        <scheme val="minor"/>
      </rPr>
      <t>Other Sources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Funding</t>
    </r>
  </si>
  <si>
    <r>
      <rPr>
        <b/>
        <sz val="14"/>
        <color rgb="FFFF0000"/>
        <rFont val="Calibri"/>
        <family val="2"/>
        <scheme val="minor"/>
      </rPr>
      <t>Other Sources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Funding </t>
    </r>
    <r>
      <rPr>
        <b/>
        <sz val="14"/>
        <color theme="1"/>
        <rFont val="Calibri"/>
        <family val="2"/>
        <scheme val="minor"/>
      </rPr>
      <t>Compensation</t>
    </r>
  </si>
  <si>
    <t>DETAILED SHEET ATTACHED - WAGES</t>
  </si>
  <si>
    <t>Staff Member Name       (If Known)</t>
  </si>
  <si>
    <t>Staff Member Name        (If Known)</t>
  </si>
  <si>
    <t>CANNOT EXCEED 5% OF TOTAL BUDGET</t>
  </si>
  <si>
    <t>YOUTH</t>
  </si>
  <si>
    <t>TOTAL BUDGET FOR YOUTH PROGRAM COSTS</t>
  </si>
  <si>
    <r>
      <t xml:space="preserve">% of Salary from Other </t>
    </r>
    <r>
      <rPr>
        <b/>
        <sz val="14"/>
        <color rgb="FFFF0000"/>
        <rFont val="Calibri"/>
        <family val="2"/>
        <scheme val="minor"/>
      </rPr>
      <t>WBLV</t>
    </r>
    <r>
      <rPr>
        <b/>
        <sz val="14"/>
        <color theme="1"/>
        <rFont val="Calibri"/>
        <family val="2"/>
        <scheme val="minor"/>
      </rPr>
      <t xml:space="preserve">  Programs</t>
    </r>
  </si>
  <si>
    <r>
      <t xml:space="preserve">$ from other </t>
    </r>
    <r>
      <rPr>
        <b/>
        <sz val="14"/>
        <color rgb="FFFF0000"/>
        <rFont val="Calibri"/>
        <family val="2"/>
        <scheme val="minor"/>
      </rPr>
      <t xml:space="preserve">WBLV </t>
    </r>
    <r>
      <rPr>
        <b/>
        <sz val="14"/>
        <color theme="1"/>
        <rFont val="Calibri"/>
        <family val="2"/>
        <scheme val="minor"/>
      </rPr>
      <t xml:space="preserve">Programs </t>
    </r>
  </si>
  <si>
    <t>TOTAL PROGRAM COSTS</t>
  </si>
  <si>
    <t>DETAILED  PAGE - ADMINISTRATIVE COSTS</t>
  </si>
  <si>
    <t>WORKFORCE BOARD LEHIGH VALLEY WILL BE RESPONSIBLE FOR ISSUING THESE PAYMENTS DIRECTLY TO PARTICIPANTS</t>
  </si>
  <si>
    <t>PARTICIPANT WORK EXPERIENCE WAGES / FRINGE BENEFITS</t>
  </si>
  <si>
    <t xml:space="preserve"> # of youth</t>
  </si>
  <si>
    <t xml:space="preserve"> # of hours per youth</t>
  </si>
  <si>
    <t>Mandatory Fringes - FICA and Workers Comp @ 10% of Wages</t>
  </si>
  <si>
    <t>TOTAL OTHER PROGRAM COSTS</t>
  </si>
  <si>
    <t>OTHER PROGRAM COSTS - PROVIDED BY WBLV</t>
  </si>
  <si>
    <t>( PARTICIPANT WAGES, FRINGE BENEFITS)</t>
  </si>
  <si>
    <t>Incentives</t>
  </si>
  <si>
    <t>Participant Background Checks</t>
  </si>
  <si>
    <t>INCENTIVES</t>
  </si>
  <si>
    <t>TESTING MATERIALS</t>
  </si>
  <si>
    <t>PARTICIPANT BACKGROUND CHECKS</t>
  </si>
  <si>
    <t>BUS PASSES / GAS VOUCHERS</t>
  </si>
  <si>
    <t>UNIFORMS / SAFETY EQUIPMENT</t>
  </si>
  <si>
    <t>TOTAL SUPPORT SERVICES</t>
  </si>
  <si>
    <t>Bus Passes / Gas Vouchers</t>
  </si>
  <si>
    <t>Uniforms / Safety Equipment</t>
  </si>
  <si>
    <t>C: SUPPORT SERVICES / INCENTIVES</t>
  </si>
  <si>
    <t>TOTAL SUPPORT SERVICES / INCENTIVES</t>
  </si>
  <si>
    <t>SUBCONTRACTOR'S Name and Address:</t>
  </si>
  <si>
    <t>PROGRAM</t>
  </si>
  <si>
    <t>OTHER PROGRAM COSTS - MUST BE COMPLETED BY SUBCONTRACTOR</t>
  </si>
  <si>
    <t>YOUTH GENERAL PROGRAM COSTS</t>
  </si>
  <si>
    <t>DETAILED PAGE - YOUTH GENERAL PROGRAM COSTS</t>
  </si>
  <si>
    <r>
      <rPr>
        <b/>
        <sz val="14"/>
        <color rgb="FFFF0000"/>
        <rFont val="Calibri"/>
        <family val="2"/>
        <scheme val="minor"/>
      </rPr>
      <t>Youth General Admin</t>
    </r>
    <r>
      <rPr>
        <b/>
        <sz val="14"/>
        <color indexed="8"/>
        <rFont val="Calibri"/>
        <family val="2"/>
        <scheme val="minor"/>
      </rPr>
      <t xml:space="preserve"> % of Compensation to Budget</t>
    </r>
  </si>
  <si>
    <r>
      <rPr>
        <b/>
        <sz val="14"/>
        <color rgb="FFFF0000"/>
        <rFont val="Calibri"/>
        <family val="2"/>
        <scheme val="minor"/>
      </rPr>
      <t xml:space="preserve">Youth General Admin </t>
    </r>
    <r>
      <rPr>
        <b/>
        <sz val="14"/>
        <color theme="1"/>
        <rFont val="Calibri"/>
        <family val="2"/>
        <scheme val="minor"/>
      </rPr>
      <t>Compensation Admin to Budget</t>
    </r>
  </si>
  <si>
    <r>
      <rPr>
        <b/>
        <sz val="14"/>
        <color rgb="FFFF0000"/>
        <rFont val="Calibri"/>
        <family val="2"/>
        <scheme val="minor"/>
      </rPr>
      <t>Youth General Program</t>
    </r>
    <r>
      <rPr>
        <b/>
        <sz val="14"/>
        <color indexed="8"/>
        <rFont val="Calibri"/>
        <family val="2"/>
        <scheme val="minor"/>
      </rPr>
      <t xml:space="preserve">  % of Compensation to Budget</t>
    </r>
  </si>
  <si>
    <r>
      <rPr>
        <b/>
        <sz val="14"/>
        <color rgb="FFFF0000"/>
        <rFont val="Calibri"/>
        <family val="2"/>
        <scheme val="minor"/>
      </rPr>
      <t>Youth General Program</t>
    </r>
    <r>
      <rPr>
        <b/>
        <sz val="14"/>
        <color theme="1"/>
        <rFont val="Calibri"/>
        <family val="2"/>
        <scheme val="minor"/>
      </rPr>
      <t xml:space="preserve"> Compensation Program  to Budget</t>
    </r>
  </si>
  <si>
    <t>YOUTH GENERAL PROGRAM COSTS BUDGET NARRATIVE</t>
  </si>
  <si>
    <t>Participant Physicals</t>
  </si>
  <si>
    <t>PARTICIPANT PHYSICALS</t>
  </si>
  <si>
    <t>PARTICIPANT MEALS</t>
  </si>
  <si>
    <t>SUPPORT SERVICES / INCENTIVES</t>
  </si>
  <si>
    <t>SUB-CONTRACTOR'S TOTAL FUNDS (ADMIN &amp; PROGRAM) BUDGETED</t>
  </si>
  <si>
    <t>TOTAL CONTRACT BUDGET COSTS</t>
  </si>
  <si>
    <t>Participant Activities</t>
  </si>
  <si>
    <t>5 bus passes per student x 30 students</t>
  </si>
  <si>
    <t xml:space="preserve">2,500 miles to drive to 4 different St. Luke's Campuses to manage program implementation and evaluation </t>
  </si>
  <si>
    <t>Program Salaries Detail Budget Form</t>
  </si>
  <si>
    <t xml:space="preserve">$60.25 per background check  x 35 students. Five additional backgrounds have been included to allow for replacement if needed. </t>
  </si>
  <si>
    <t xml:space="preserve">$165 per student physical x 35 students.  Five additional physicals have been included to allow for replacement if needed </t>
  </si>
  <si>
    <t>Purchase files, portfolios, office supplies for 30 students</t>
  </si>
  <si>
    <t>@ $15.00 per hour</t>
  </si>
  <si>
    <t>$120 per activity x 10 activities for 30 students. Activities include, but are not limited to, 1 parent/student orientation, 1 student orientation, 7 development sessions and 1 final presentation;  funds will be used to purchase food items for the activities</t>
  </si>
  <si>
    <t>$45 per student uniform x 35 students. Five additional uniforms have been included to allow for replacement if needed</t>
  </si>
  <si>
    <t>$245 per incentive x 30 students  - to be given based on performance (gift cards to be distributed twice per year)</t>
  </si>
  <si>
    <t>Start:  January 1, 2026       Finish:  June 30, 2026</t>
  </si>
  <si>
    <t xml:space="preserve">NAME:  </t>
  </si>
  <si>
    <t>EMAIL:</t>
  </si>
  <si>
    <t>TELEPHONE</t>
  </si>
  <si>
    <t>TANF YDP IN-SCHOOL YOUTH BUDGET FORM</t>
  </si>
  <si>
    <t>PROPOSER'S BUDGET</t>
  </si>
  <si>
    <r>
      <t xml:space="preserve">  Budget Period From: January 1, 2026 </t>
    </r>
    <r>
      <rPr>
        <b/>
        <sz val="14"/>
        <color indexed="10"/>
        <rFont val="Calibri"/>
        <family val="2"/>
        <scheme val="minor"/>
      </rPr>
      <t>to June 30, 2026</t>
    </r>
  </si>
  <si>
    <t>Total Compensation during Budget Period                 1/1/2026 - 6/30/2026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</si>
</sst>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&quot;$&quot;#,##0"/>
    <numFmt numFmtId="167" formatCode="0.0000%"/>
    <numFmt numFmtId="168" formatCode="0000"/>
    <numFmt numFmtId="169" formatCode="000000"/>
    <numFmt numFmtId="170" formatCode="&quot;$&quot;#,##0.00\ ;\(&quot;$&quot;#,##0.00\)"/>
    <numFmt numFmtId="171" formatCode="_(&quot;$&quot;* #,##0.0_);_(&quot;$&quot;* \(#,##0.0\);_(&quot;$&quot;* &quot;-&quot;??_);_(@_)"/>
    <numFmt numFmtId="172" formatCode="0.00_)"/>
    <numFmt numFmtId="173" formatCode="0.000%"/>
    <numFmt numFmtId="174" formatCode="_(&quot;$&quot;* #,##0.000_);_(&quot;$&quot;* \(#,##0.000\);_(&quot;$&quot;* &quot;-&quot;??_);_(@_)"/>
    <numFmt numFmtId="175" formatCode="0.000000%"/>
    <numFmt numFmtId="176" formatCode="0.00000%"/>
    <numFmt numFmtId="177" formatCode="&quot;$&quot;#,##0.0"/>
  </numFmts>
  <fonts count="3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ntique Olive"/>
      <family val="2"/>
    </font>
    <font>
      <sz val="8"/>
      <name val="Geneva"/>
    </font>
    <font>
      <sz val="8"/>
      <name val="Arial"/>
      <family val="2"/>
    </font>
    <font>
      <b/>
      <i/>
      <sz val="16"/>
      <name val="Helv"/>
    </font>
    <font>
      <sz val="12"/>
      <name val="SWISS"/>
    </font>
    <font>
      <sz val="10"/>
      <name val="MS Sans Serif"/>
      <family val="2"/>
    </font>
    <font>
      <b/>
      <sz val="10"/>
      <name val="MS Sans Serif"/>
      <family val="2"/>
    </font>
    <font>
      <b/>
      <sz val="8"/>
      <name val="Times New Roman"/>
      <family val="1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30"/>
      <name val="Calibri"/>
      <family val="2"/>
      <scheme val="minor"/>
    </font>
    <font>
      <sz val="14"/>
      <color indexed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i/>
      <sz val="14"/>
      <color rgb="FFFF0000"/>
      <name val="Arial"/>
      <family val="2"/>
    </font>
    <font>
      <b/>
      <sz val="14"/>
      <color indexed="8"/>
      <name val="Calibri"/>
      <family val="2"/>
    </font>
    <font>
      <b/>
      <sz val="14"/>
      <color indexed="30"/>
      <name val="Arial"/>
      <family val="2"/>
    </font>
    <font>
      <sz val="14"/>
      <color indexed="30"/>
      <name val="Arial"/>
      <family val="2"/>
    </font>
    <font>
      <b/>
      <sz val="14"/>
      <color indexed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mediumGray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7">
    <xf numFmtId="0" fontId="0" fillId="0" borderId="0"/>
    <xf numFmtId="168" fontId="7" fillId="0" borderId="0">
      <alignment horizontal="left"/>
    </xf>
    <xf numFmtId="169" fontId="8" fillId="0" borderId="0">
      <alignment horizontal="left"/>
    </xf>
    <xf numFmtId="0" fontId="8" fillId="0" borderId="0" applyFont="0" applyFill="0" applyBorder="0" applyAlignment="0" applyProtection="0">
      <alignment horizontal="right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38" fontId="9" fillId="2" borderId="0" applyNumberFormat="0" applyBorder="0" applyAlignment="0" applyProtection="0"/>
    <xf numFmtId="171" fontId="6" fillId="0" borderId="0" applyNumberFormat="0" applyFill="0" applyBorder="0" applyProtection="0">
      <alignment horizontal="right"/>
    </xf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9" fillId="3" borderId="3" applyNumberFormat="0" applyBorder="0" applyAlignment="0" applyProtection="0"/>
    <xf numFmtId="172" fontId="10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11" fillId="4" borderId="0"/>
    <xf numFmtId="9" fontId="18" fillId="0" borderId="0" applyFont="0" applyFill="0" applyBorder="0" applyAlignment="0" applyProtection="0"/>
    <xf numFmtId="164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4">
      <alignment horizontal="center"/>
    </xf>
    <xf numFmtId="3" fontId="12" fillId="0" borderId="0" applyFont="0" applyFill="0" applyBorder="0" applyAlignment="0" applyProtection="0"/>
    <xf numFmtId="0" fontId="12" fillId="5" borderId="0" applyNumberFormat="0" applyFont="0" applyBorder="0" applyAlignment="0" applyProtection="0"/>
    <xf numFmtId="0" fontId="14" fillId="0" borderId="0"/>
    <xf numFmtId="0" fontId="2" fillId="0" borderId="0"/>
    <xf numFmtId="43" fontId="18" fillId="0" borderId="0" applyFont="0" applyFill="0" applyBorder="0" applyAlignment="0" applyProtection="0"/>
  </cellStyleXfs>
  <cellXfs count="287">
    <xf numFmtId="0" fontId="0" fillId="0" borderId="0" xfId="0"/>
    <xf numFmtId="0" fontId="0" fillId="0" borderId="11" xfId="0" applyBorder="1"/>
    <xf numFmtId="10" fontId="18" fillId="0" borderId="0" xfId="27" applyNumberFormat="1" applyFont="1"/>
    <xf numFmtId="165" fontId="5" fillId="0" borderId="3" xfId="0" applyNumberFormat="1" applyFont="1" applyBorder="1" applyProtection="1">
      <protection locked="0"/>
    </xf>
    <xf numFmtId="167" fontId="5" fillId="0" borderId="3" xfId="27" applyNumberFormat="1" applyFont="1" applyFill="1" applyBorder="1" applyProtection="1">
      <protection locked="0"/>
    </xf>
    <xf numFmtId="10" fontId="3" fillId="0" borderId="3" xfId="27" applyNumberFormat="1" applyFont="1" applyFill="1" applyBorder="1" applyProtection="1">
      <protection locked="0"/>
    </xf>
    <xf numFmtId="166" fontId="5" fillId="0" borderId="3" xfId="0" applyNumberFormat="1" applyFont="1" applyBorder="1"/>
    <xf numFmtId="0" fontId="0" fillId="0" borderId="8" xfId="0" applyBorder="1" applyAlignment="1">
      <alignment wrapText="1"/>
    </xf>
    <xf numFmtId="165" fontId="5" fillId="10" borderId="3" xfId="0" applyNumberFormat="1" applyFont="1" applyFill="1" applyBorder="1"/>
    <xf numFmtId="10" fontId="5" fillId="10" borderId="3" xfId="27" applyNumberFormat="1" applyFont="1" applyFill="1" applyBorder="1" applyProtection="1"/>
    <xf numFmtId="166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0" fontId="19" fillId="0" borderId="3" xfId="27" applyNumberFormat="1" applyFont="1" applyBorder="1" applyAlignment="1">
      <alignment horizontal="center" vertical="center" wrapText="1"/>
    </xf>
    <xf numFmtId="0" fontId="16" fillId="0" borderId="3" xfId="18" applyFont="1" applyBorder="1" applyAlignment="1">
      <alignment horizontal="left" indent="1"/>
    </xf>
    <xf numFmtId="0" fontId="16" fillId="0" borderId="3" xfId="18" applyFont="1" applyBorder="1" applyAlignment="1">
      <alignment horizontal="left"/>
    </xf>
    <xf numFmtId="166" fontId="20" fillId="0" borderId="3" xfId="0" applyNumberFormat="1" applyFont="1" applyBorder="1" applyAlignment="1">
      <alignment horizontal="center" vertical="center" wrapText="1"/>
    </xf>
    <xf numFmtId="167" fontId="5" fillId="0" borderId="9" xfId="27" applyNumberFormat="1" applyFont="1" applyFill="1" applyBorder="1" applyProtection="1">
      <protection locked="0"/>
    </xf>
    <xf numFmtId="167" fontId="19" fillId="0" borderId="9" xfId="27" applyNumberFormat="1" applyFont="1" applyBorder="1" applyAlignment="1">
      <alignment horizontal="center" vertical="center" wrapText="1"/>
    </xf>
    <xf numFmtId="167" fontId="5" fillId="10" borderId="9" xfId="27" applyNumberFormat="1" applyFont="1" applyFill="1" applyBorder="1" applyProtection="1"/>
    <xf numFmtId="167" fontId="18" fillId="0" borderId="0" xfId="27" applyNumberFormat="1" applyFont="1"/>
    <xf numFmtId="167" fontId="20" fillId="0" borderId="9" xfId="27" applyNumberFormat="1" applyFont="1" applyBorder="1" applyAlignment="1">
      <alignment horizontal="center" vertical="center" wrapText="1"/>
    </xf>
    <xf numFmtId="167" fontId="0" fillId="0" borderId="0" xfId="0" applyNumberFormat="1"/>
    <xf numFmtId="167" fontId="3" fillId="0" borderId="3" xfId="27" applyNumberFormat="1" applyFont="1" applyFill="1" applyBorder="1" applyProtection="1">
      <protection locked="0"/>
    </xf>
    <xf numFmtId="165" fontId="5" fillId="10" borderId="3" xfId="0" applyNumberFormat="1" applyFont="1" applyFill="1" applyBorder="1" applyAlignment="1">
      <alignment vertical="center"/>
    </xf>
    <xf numFmtId="167" fontId="3" fillId="0" borderId="3" xfId="27" applyNumberFormat="1" applyFont="1" applyFill="1" applyBorder="1" applyAlignment="1" applyProtection="1">
      <alignment vertical="center"/>
      <protection locked="0"/>
    </xf>
    <xf numFmtId="10" fontId="5" fillId="10" borderId="3" xfId="27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7" fillId="0" borderId="3" xfId="18" applyFont="1" applyBorder="1" applyAlignment="1">
      <alignment horizontal="left" indent="1"/>
    </xf>
    <xf numFmtId="0" fontId="17" fillId="0" borderId="3" xfId="18" applyFont="1" applyBorder="1" applyAlignment="1">
      <alignment horizontal="left" wrapText="1" indent="1"/>
    </xf>
    <xf numFmtId="0" fontId="17" fillId="0" borderId="3" xfId="0" applyFont="1" applyBorder="1" applyAlignment="1">
      <alignment horizontal="left" wrapText="1" indent="1"/>
    </xf>
    <xf numFmtId="0" fontId="17" fillId="0" borderId="3" xfId="0" applyFont="1" applyBorder="1" applyAlignment="1">
      <alignment horizontal="left" indent="1"/>
    </xf>
    <xf numFmtId="0" fontId="19" fillId="0" borderId="0" xfId="0" applyFont="1"/>
    <xf numFmtId="0" fontId="17" fillId="0" borderId="3" xfId="18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7" fillId="0" borderId="3" xfId="18" applyFont="1" applyBorder="1" applyAlignment="1">
      <alignment horizontal="left" vertical="center"/>
    </xf>
    <xf numFmtId="167" fontId="3" fillId="0" borderId="9" xfId="27" applyNumberFormat="1" applyFont="1" applyFill="1" applyBorder="1" applyProtection="1">
      <protection locked="0"/>
    </xf>
    <xf numFmtId="167" fontId="3" fillId="0" borderId="9" xfId="27" applyNumberFormat="1" applyFont="1" applyFill="1" applyBorder="1" applyAlignment="1" applyProtection="1">
      <alignment vertical="center"/>
      <protection locked="0"/>
    </xf>
    <xf numFmtId="165" fontId="3" fillId="0" borderId="3" xfId="0" applyNumberFormat="1" applyFont="1" applyBorder="1" applyProtection="1">
      <protection locked="0"/>
    </xf>
    <xf numFmtId="165" fontId="3" fillId="0" borderId="3" xfId="0" applyNumberFormat="1" applyFont="1" applyBorder="1" applyAlignment="1" applyProtection="1">
      <alignment vertical="center"/>
      <protection locked="0"/>
    </xf>
    <xf numFmtId="0" fontId="17" fillId="0" borderId="3" xfId="18" applyFont="1" applyBorder="1" applyAlignment="1">
      <alignment vertical="center"/>
    </xf>
    <xf numFmtId="0" fontId="0" fillId="0" borderId="0" xfId="0" applyAlignment="1">
      <alignment wrapText="1"/>
    </xf>
    <xf numFmtId="10" fontId="20" fillId="0" borderId="3" xfId="27" applyNumberFormat="1" applyFont="1" applyBorder="1" applyAlignment="1">
      <alignment horizontal="center" vertical="center" wrapText="1"/>
    </xf>
    <xf numFmtId="14" fontId="17" fillId="0" borderId="3" xfId="18" applyNumberFormat="1" applyFont="1" applyBorder="1" applyAlignment="1">
      <alignment horizontal="center"/>
    </xf>
    <xf numFmtId="0" fontId="17" fillId="11" borderId="3" xfId="18" applyFont="1" applyFill="1" applyBorder="1" applyAlignment="1">
      <alignment horizontal="left" indent="1"/>
    </xf>
    <xf numFmtId="0" fontId="17" fillId="11" borderId="3" xfId="18" applyFont="1" applyFill="1" applyBorder="1" applyAlignment="1">
      <alignment horizontal="left"/>
    </xf>
    <xf numFmtId="14" fontId="17" fillId="11" borderId="3" xfId="18" applyNumberFormat="1" applyFont="1" applyFill="1" applyBorder="1" applyAlignment="1">
      <alignment horizontal="center"/>
    </xf>
    <xf numFmtId="165" fontId="3" fillId="11" borderId="3" xfId="0" applyNumberFormat="1" applyFont="1" applyFill="1" applyBorder="1" applyProtection="1">
      <protection locked="0"/>
    </xf>
    <xf numFmtId="167" fontId="3" fillId="11" borderId="3" xfId="27" applyNumberFormat="1" applyFont="1" applyFill="1" applyBorder="1" applyProtection="1">
      <protection locked="0"/>
    </xf>
    <xf numFmtId="165" fontId="5" fillId="11" borderId="3" xfId="0" applyNumberFormat="1" applyFont="1" applyFill="1" applyBorder="1"/>
    <xf numFmtId="167" fontId="3" fillId="11" borderId="9" xfId="27" applyNumberFormat="1" applyFont="1" applyFill="1" applyBorder="1" applyProtection="1">
      <protection locked="0"/>
    </xf>
    <xf numFmtId="10" fontId="5" fillId="11" borderId="3" xfId="27" applyNumberFormat="1" applyFont="1" applyFill="1" applyBorder="1" applyProtection="1"/>
    <xf numFmtId="0" fontId="0" fillId="11" borderId="0" xfId="0" applyFill="1"/>
    <xf numFmtId="0" fontId="0" fillId="11" borderId="0" xfId="0" applyFill="1" applyAlignment="1">
      <alignment vertical="center"/>
    </xf>
    <xf numFmtId="0" fontId="17" fillId="11" borderId="3" xfId="18" applyFont="1" applyFill="1" applyBorder="1" applyAlignment="1">
      <alignment horizontal="left" wrapText="1" indent="1"/>
    </xf>
    <xf numFmtId="9" fontId="5" fillId="0" borderId="3" xfId="22" applyFont="1" applyBorder="1"/>
    <xf numFmtId="165" fontId="5" fillId="0" borderId="3" xfId="0" applyNumberFormat="1" applyFont="1" applyBorder="1"/>
    <xf numFmtId="9" fontId="17" fillId="0" borderId="3" xfId="18" applyNumberFormat="1" applyFont="1" applyBorder="1" applyAlignment="1">
      <alignment horizontal="right" indent="1"/>
    </xf>
    <xf numFmtId="0" fontId="21" fillId="0" borderId="25" xfId="0" applyFont="1" applyBorder="1" applyAlignment="1">
      <alignment horizontal="left" indent="1"/>
    </xf>
    <xf numFmtId="0" fontId="21" fillId="0" borderId="2" xfId="0" applyFont="1" applyBorder="1"/>
    <xf numFmtId="0" fontId="21" fillId="0" borderId="0" xfId="0" applyFont="1"/>
    <xf numFmtId="44" fontId="21" fillId="0" borderId="0" xfId="0" applyNumberFormat="1" applyFont="1"/>
    <xf numFmtId="0" fontId="21" fillId="0" borderId="0" xfId="0" applyFont="1" applyAlignment="1">
      <alignment horizontal="center" vertical="center"/>
    </xf>
    <xf numFmtId="0" fontId="21" fillId="7" borderId="18" xfId="0" applyFont="1" applyFill="1" applyBorder="1"/>
    <xf numFmtId="0" fontId="21" fillId="7" borderId="7" xfId="0" applyFont="1" applyFill="1" applyBorder="1"/>
    <xf numFmtId="0" fontId="21" fillId="0" borderId="8" xfId="0" applyFont="1" applyBorder="1"/>
    <xf numFmtId="0" fontId="21" fillId="7" borderId="2" xfId="0" applyFont="1" applyFill="1" applyBorder="1"/>
    <xf numFmtId="44" fontId="21" fillId="7" borderId="7" xfId="5" applyFont="1" applyFill="1" applyBorder="1" applyProtection="1"/>
    <xf numFmtId="0" fontId="21" fillId="6" borderId="2" xfId="0" applyFont="1" applyFill="1" applyBorder="1"/>
    <xf numFmtId="0" fontId="21" fillId="6" borderId="7" xfId="0" applyFont="1" applyFill="1" applyBorder="1"/>
    <xf numFmtId="0" fontId="21" fillId="0" borderId="24" xfId="0" applyFont="1" applyBorder="1"/>
    <xf numFmtId="0" fontId="21" fillId="0" borderId="0" xfId="0" applyFont="1" applyAlignment="1">
      <alignment vertical="center"/>
    </xf>
    <xf numFmtId="0" fontId="22" fillId="0" borderId="0" xfId="0" applyFont="1"/>
    <xf numFmtId="0" fontId="24" fillId="7" borderId="27" xfId="0" applyFont="1" applyFill="1" applyBorder="1"/>
    <xf numFmtId="44" fontId="26" fillId="0" borderId="7" xfId="0" applyNumberFormat="1" applyFont="1" applyBorder="1"/>
    <xf numFmtId="44" fontId="27" fillId="0" borderId="7" xfId="0" applyNumberFormat="1" applyFont="1" applyBorder="1"/>
    <xf numFmtId="44" fontId="25" fillId="0" borderId="7" xfId="0" applyNumberFormat="1" applyFont="1" applyBorder="1"/>
    <xf numFmtId="0" fontId="24" fillId="7" borderId="25" xfId="0" applyFont="1" applyFill="1" applyBorder="1"/>
    <xf numFmtId="44" fontId="25" fillId="0" borderId="17" xfId="0" applyNumberFormat="1" applyFont="1" applyBorder="1"/>
    <xf numFmtId="0" fontId="24" fillId="6" borderId="25" xfId="0" applyFont="1" applyFill="1" applyBorder="1"/>
    <xf numFmtId="0" fontId="24" fillId="0" borderId="24" xfId="0" applyFont="1" applyBorder="1" applyAlignment="1">
      <alignment horizontal="left"/>
    </xf>
    <xf numFmtId="0" fontId="24" fillId="0" borderId="8" xfId="0" applyFont="1" applyBorder="1" applyAlignment="1">
      <alignment horizontal="left"/>
    </xf>
    <xf numFmtId="44" fontId="27" fillId="0" borderId="17" xfId="0" applyNumberFormat="1" applyFont="1" applyBorder="1"/>
    <xf numFmtId="44" fontId="25" fillId="0" borderId="7" xfId="9" applyFont="1" applyBorder="1" applyAlignment="1" applyProtection="1"/>
    <xf numFmtId="44" fontId="26" fillId="0" borderId="7" xfId="0" applyNumberFormat="1" applyFont="1" applyBorder="1" applyAlignment="1">
      <alignment vertical="center"/>
    </xf>
    <xf numFmtId="44" fontId="28" fillId="0" borderId="17" xfId="0" applyNumberFormat="1" applyFont="1" applyBorder="1" applyAlignment="1">
      <alignment horizontal="center" shrinkToFit="1"/>
    </xf>
    <xf numFmtId="44" fontId="25" fillId="0" borderId="17" xfId="9" applyFont="1" applyBorder="1" applyAlignment="1" applyProtection="1"/>
    <xf numFmtId="44" fontId="27" fillId="0" borderId="5" xfId="0" applyNumberFormat="1" applyFont="1" applyBorder="1"/>
    <xf numFmtId="44" fontId="27" fillId="0" borderId="6" xfId="0" applyNumberFormat="1" applyFont="1" applyBorder="1"/>
    <xf numFmtId="44" fontId="25" fillId="0" borderId="15" xfId="0" applyNumberFormat="1" applyFont="1" applyBorder="1"/>
    <xf numFmtId="0" fontId="21" fillId="0" borderId="0" xfId="0" applyFont="1" applyAlignment="1">
      <alignment horizontal="center"/>
    </xf>
    <xf numFmtId="0" fontId="21" fillId="7" borderId="17" xfId="0" applyFont="1" applyFill="1" applyBorder="1"/>
    <xf numFmtId="44" fontId="24" fillId="6" borderId="22" xfId="0" applyNumberFormat="1" applyFont="1" applyFill="1" applyBorder="1" applyAlignment="1">
      <alignment horizontal="center"/>
    </xf>
    <xf numFmtId="44" fontId="25" fillId="0" borderId="14" xfId="0" applyNumberFormat="1" applyFont="1" applyBorder="1"/>
    <xf numFmtId="0" fontId="22" fillId="0" borderId="3" xfId="0" applyFont="1" applyBorder="1" applyAlignment="1">
      <alignment horizontal="center" vertical="center" wrapText="1"/>
    </xf>
    <xf numFmtId="166" fontId="22" fillId="0" borderId="3" xfId="0" applyNumberFormat="1" applyFont="1" applyBorder="1" applyAlignment="1">
      <alignment horizontal="center" vertical="center" wrapText="1"/>
    </xf>
    <xf numFmtId="10" fontId="24" fillId="0" borderId="3" xfId="27" applyNumberFormat="1" applyFont="1" applyBorder="1" applyAlignment="1" applyProtection="1">
      <alignment horizontal="center" vertical="center" wrapText="1"/>
    </xf>
    <xf numFmtId="10" fontId="22" fillId="0" borderId="3" xfId="27" applyNumberFormat="1" applyFont="1" applyBorder="1" applyAlignment="1" applyProtection="1">
      <alignment horizontal="center" vertical="center" wrapText="1"/>
    </xf>
    <xf numFmtId="165" fontId="29" fillId="10" borderId="3" xfId="0" applyNumberFormat="1" applyFont="1" applyFill="1" applyBorder="1"/>
    <xf numFmtId="10" fontId="29" fillId="10" borderId="3" xfId="27" applyNumberFormat="1" applyFont="1" applyFill="1" applyBorder="1" applyProtection="1"/>
    <xf numFmtId="166" fontId="29" fillId="0" borderId="3" xfId="0" applyNumberFormat="1" applyFont="1" applyBorder="1"/>
    <xf numFmtId="166" fontId="21" fillId="0" borderId="0" xfId="0" applyNumberFormat="1" applyFont="1"/>
    <xf numFmtId="10" fontId="21" fillId="0" borderId="0" xfId="27" applyNumberFormat="1" applyFont="1"/>
    <xf numFmtId="166" fontId="21" fillId="0" borderId="0" xfId="0" applyNumberFormat="1" applyFont="1" applyAlignment="1">
      <alignment horizontal="center"/>
    </xf>
    <xf numFmtId="10" fontId="21" fillId="0" borderId="0" xfId="27" applyNumberFormat="1" applyFont="1" applyBorder="1"/>
    <xf numFmtId="0" fontId="21" fillId="0" borderId="11" xfId="0" applyFont="1" applyBorder="1"/>
    <xf numFmtId="10" fontId="24" fillId="0" borderId="3" xfId="27" applyNumberFormat="1" applyFont="1" applyBorder="1" applyAlignment="1">
      <alignment horizontal="center" vertical="center" wrapText="1"/>
    </xf>
    <xf numFmtId="10" fontId="22" fillId="0" borderId="3" xfId="27" applyNumberFormat="1" applyFont="1" applyBorder="1" applyAlignment="1">
      <alignment horizontal="center" vertical="center" wrapText="1"/>
    </xf>
    <xf numFmtId="167" fontId="22" fillId="0" borderId="3" xfId="22" applyNumberFormat="1" applyFont="1" applyBorder="1" applyAlignment="1">
      <alignment horizontal="center" vertical="center" wrapText="1"/>
    </xf>
    <xf numFmtId="0" fontId="29" fillId="0" borderId="3" xfId="18" applyFont="1" applyBorder="1" applyAlignment="1" applyProtection="1">
      <alignment horizontal="left" vertical="center"/>
      <protection locked="0"/>
    </xf>
    <xf numFmtId="165" fontId="29" fillId="0" borderId="3" xfId="0" applyNumberFormat="1" applyFont="1" applyBorder="1" applyAlignment="1" applyProtection="1">
      <alignment vertical="center"/>
      <protection locked="0"/>
    </xf>
    <xf numFmtId="167" fontId="29" fillId="0" borderId="3" xfId="27" applyNumberFormat="1" applyFont="1" applyFill="1" applyBorder="1" applyAlignment="1" applyProtection="1">
      <alignment vertical="center"/>
      <protection locked="0"/>
    </xf>
    <xf numFmtId="165" fontId="29" fillId="10" borderId="3" xfId="0" applyNumberFormat="1" applyFont="1" applyFill="1" applyBorder="1" applyAlignment="1">
      <alignment vertical="center"/>
    </xf>
    <xf numFmtId="167" fontId="29" fillId="0" borderId="9" xfId="27" applyNumberFormat="1" applyFont="1" applyFill="1" applyBorder="1" applyAlignment="1" applyProtection="1">
      <alignment vertical="center"/>
      <protection locked="0"/>
    </xf>
    <xf numFmtId="167" fontId="29" fillId="10" borderId="3" xfId="22" applyNumberFormat="1" applyFont="1" applyFill="1" applyBorder="1" applyAlignment="1" applyProtection="1">
      <alignment vertical="center"/>
    </xf>
    <xf numFmtId="166" fontId="29" fillId="0" borderId="3" xfId="0" applyNumberFormat="1" applyFont="1" applyBorder="1" applyAlignment="1">
      <alignment horizontal="left" vertical="center"/>
    </xf>
    <xf numFmtId="166" fontId="29" fillId="0" borderId="3" xfId="0" applyNumberFormat="1" applyFont="1" applyBorder="1" applyAlignment="1">
      <alignment vertical="center"/>
    </xf>
    <xf numFmtId="10" fontId="29" fillId="10" borderId="3" xfId="27" applyNumberFormat="1" applyFont="1" applyFill="1" applyBorder="1" applyAlignment="1" applyProtection="1">
      <alignment vertical="center"/>
    </xf>
    <xf numFmtId="167" fontId="29" fillId="10" borderId="9" xfId="27" applyNumberFormat="1" applyFont="1" applyFill="1" applyBorder="1" applyAlignment="1" applyProtection="1">
      <alignment vertical="center"/>
    </xf>
    <xf numFmtId="0" fontId="22" fillId="0" borderId="0" xfId="0" applyFont="1" applyAlignment="1">
      <alignment horizontal="left"/>
    </xf>
    <xf numFmtId="167" fontId="21" fillId="0" borderId="0" xfId="27" applyNumberFormat="1" applyFont="1"/>
    <xf numFmtId="167" fontId="21" fillId="0" borderId="0" xfId="22" applyNumberFormat="1" applyFont="1"/>
    <xf numFmtId="0" fontId="29" fillId="0" borderId="3" xfId="0" applyFont="1" applyBorder="1" applyAlignment="1" applyProtection="1">
      <alignment vertical="center" wrapText="1"/>
      <protection locked="0"/>
    </xf>
    <xf numFmtId="0" fontId="29" fillId="0" borderId="3" xfId="0" applyFont="1" applyBorder="1" applyAlignment="1" applyProtection="1">
      <alignment vertical="center"/>
      <protection locked="0"/>
    </xf>
    <xf numFmtId="167" fontId="26" fillId="0" borderId="3" xfId="27" applyNumberFormat="1" applyFont="1" applyFill="1" applyBorder="1" applyAlignment="1" applyProtection="1">
      <alignment vertical="center"/>
      <protection locked="0"/>
    </xf>
    <xf numFmtId="0" fontId="29" fillId="0" borderId="3" xfId="18" applyFont="1" applyBorder="1" applyAlignment="1" applyProtection="1">
      <alignment horizontal="left" vertical="center" wrapText="1"/>
      <protection locked="0"/>
    </xf>
    <xf numFmtId="0" fontId="31" fillId="0" borderId="0" xfId="0" applyFont="1"/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44" fontId="30" fillId="0" borderId="0" xfId="5" applyFont="1" applyAlignment="1">
      <alignment horizontal="center"/>
    </xf>
    <xf numFmtId="0" fontId="30" fillId="2" borderId="3" xfId="0" applyFont="1" applyFill="1" applyBorder="1" applyAlignment="1">
      <alignment horizontal="center"/>
    </xf>
    <xf numFmtId="44" fontId="30" fillId="2" borderId="3" xfId="5" applyFont="1" applyFill="1" applyBorder="1"/>
    <xf numFmtId="8" fontId="30" fillId="2" borderId="3" xfId="0" applyNumberFormat="1" applyFont="1" applyFill="1" applyBorder="1"/>
    <xf numFmtId="0" fontId="30" fillId="0" borderId="0" xfId="0" applyFont="1"/>
    <xf numFmtId="44" fontId="21" fillId="0" borderId="0" xfId="5" applyFont="1"/>
    <xf numFmtId="0" fontId="30" fillId="2" borderId="3" xfId="0" applyFont="1" applyFill="1" applyBorder="1" applyAlignment="1">
      <alignment wrapText="1"/>
    </xf>
    <xf numFmtId="0" fontId="30" fillId="0" borderId="0" xfId="0" applyFont="1" applyAlignment="1">
      <alignment vertical="center"/>
    </xf>
    <xf numFmtId="0" fontId="21" fillId="0" borderId="15" xfId="0" applyFont="1" applyBorder="1" applyAlignment="1">
      <alignment horizontal="center"/>
    </xf>
    <xf numFmtId="0" fontId="26" fillId="8" borderId="24" xfId="0" applyFont="1" applyFill="1" applyBorder="1" applyAlignment="1">
      <alignment horizontal="left"/>
    </xf>
    <xf numFmtId="44" fontId="26" fillId="0" borderId="8" xfId="9" applyFont="1" applyBorder="1" applyProtection="1"/>
    <xf numFmtId="41" fontId="26" fillId="0" borderId="8" xfId="27" applyNumberFormat="1" applyFont="1" applyBorder="1" applyProtection="1"/>
    <xf numFmtId="44" fontId="21" fillId="0" borderId="8" xfId="0" applyNumberFormat="1" applyFont="1" applyBorder="1"/>
    <xf numFmtId="0" fontId="21" fillId="7" borderId="8" xfId="0" applyFont="1" applyFill="1" applyBorder="1"/>
    <xf numFmtId="0" fontId="21" fillId="0" borderId="15" xfId="0" applyFont="1" applyBorder="1"/>
    <xf numFmtId="0" fontId="21" fillId="0" borderId="3" xfId="0" applyFont="1" applyBorder="1" applyAlignment="1">
      <alignment horizontal="center"/>
    </xf>
    <xf numFmtId="44" fontId="22" fillId="0" borderId="3" xfId="5" applyFont="1" applyBorder="1" applyAlignment="1" applyProtection="1">
      <alignment horizontal="right"/>
    </xf>
    <xf numFmtId="1" fontId="21" fillId="0" borderId="3" xfId="0" applyNumberFormat="1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>
      <alignment wrapText="1"/>
    </xf>
    <xf numFmtId="44" fontId="26" fillId="0" borderId="3" xfId="5" applyFont="1" applyFill="1" applyBorder="1" applyAlignment="1" applyProtection="1">
      <alignment vertical="center"/>
      <protection locked="0"/>
    </xf>
    <xf numFmtId="44" fontId="29" fillId="2" borderId="3" xfId="5" applyFont="1" applyFill="1" applyBorder="1" applyAlignment="1">
      <alignment vertical="center"/>
    </xf>
    <xf numFmtId="44" fontId="26" fillId="0" borderId="3" xfId="5" applyFont="1" applyFill="1" applyBorder="1" applyAlignment="1" applyProtection="1">
      <alignment vertical="center"/>
    </xf>
    <xf numFmtId="44" fontId="29" fillId="2" borderId="3" xfId="5" applyFont="1" applyFill="1" applyBorder="1" applyProtection="1"/>
    <xf numFmtId="0" fontId="21" fillId="0" borderId="13" xfId="0" applyFont="1" applyBorder="1" applyAlignment="1">
      <alignment horizontal="left" indent="1"/>
    </xf>
    <xf numFmtId="0" fontId="21" fillId="0" borderId="2" xfId="0" applyFont="1" applyBorder="1" applyAlignment="1">
      <alignment horizontal="left" indent="1"/>
    </xf>
    <xf numFmtId="44" fontId="24" fillId="6" borderId="19" xfId="0" applyNumberFormat="1" applyFont="1" applyFill="1" applyBorder="1" applyAlignment="1">
      <alignment horizontal="center" vertical="center"/>
    </xf>
    <xf numFmtId="44" fontId="24" fillId="6" borderId="14" xfId="0" applyNumberFormat="1" applyFont="1" applyFill="1" applyBorder="1" applyAlignment="1">
      <alignment horizontal="center"/>
    </xf>
    <xf numFmtId="44" fontId="28" fillId="0" borderId="3" xfId="0" applyNumberFormat="1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right"/>
    </xf>
    <xf numFmtId="0" fontId="24" fillId="0" borderId="2" xfId="0" applyFont="1" applyBorder="1" applyAlignment="1">
      <alignment horizontal="right"/>
    </xf>
    <xf numFmtId="0" fontId="33" fillId="0" borderId="25" xfId="0" applyFont="1" applyBorder="1" applyAlignment="1">
      <alignment horizontal="right"/>
    </xf>
    <xf numFmtId="0" fontId="33" fillId="0" borderId="32" xfId="0" applyFont="1" applyBorder="1" applyAlignment="1" applyProtection="1">
      <alignment horizontal="center"/>
      <protection locked="0"/>
    </xf>
    <xf numFmtId="0" fontId="33" fillId="0" borderId="2" xfId="0" applyFont="1" applyBorder="1" applyAlignment="1">
      <alignment horizontal="left"/>
    </xf>
    <xf numFmtId="49" fontId="33" fillId="0" borderId="9" xfId="0" applyNumberFormat="1" applyFont="1" applyBorder="1"/>
    <xf numFmtId="0" fontId="33" fillId="0" borderId="24" xfId="0" applyFont="1" applyBorder="1" applyAlignment="1" applyProtection="1">
      <alignment horizontal="left" indent="2"/>
      <protection locked="0"/>
    </xf>
    <xf numFmtId="0" fontId="21" fillId="0" borderId="8" xfId="0" applyFont="1" applyBorder="1" applyProtection="1">
      <protection locked="0"/>
    </xf>
    <xf numFmtId="0" fontId="22" fillId="0" borderId="8" xfId="0" applyFont="1" applyBorder="1" applyAlignment="1" applyProtection="1">
      <alignment horizontal="center"/>
      <protection locked="0"/>
    </xf>
    <xf numFmtId="165" fontId="21" fillId="0" borderId="38" xfId="0" applyNumberFormat="1" applyFont="1" applyBorder="1" applyAlignment="1" applyProtection="1">
      <alignment horizontal="center"/>
      <protection locked="0"/>
    </xf>
    <xf numFmtId="0" fontId="33" fillId="11" borderId="24" xfId="0" applyFont="1" applyFill="1" applyBorder="1"/>
    <xf numFmtId="0" fontId="21" fillId="11" borderId="8" xfId="0" applyFont="1" applyFill="1" applyBorder="1"/>
    <xf numFmtId="44" fontId="34" fillId="0" borderId="7" xfId="0" applyNumberFormat="1" applyFont="1" applyBorder="1"/>
    <xf numFmtId="0" fontId="33" fillId="0" borderId="27" xfId="0" applyFont="1" applyBorder="1" applyAlignment="1" applyProtection="1">
      <alignment horizontal="left" indent="1"/>
      <protection locked="0"/>
    </xf>
    <xf numFmtId="0" fontId="21" fillId="0" borderId="18" xfId="0" applyFont="1" applyBorder="1" applyProtection="1">
      <protection locked="0"/>
    </xf>
    <xf numFmtId="0" fontId="21" fillId="0" borderId="36" xfId="0" applyFont="1" applyBorder="1" applyProtection="1">
      <protection locked="0"/>
    </xf>
    <xf numFmtId="0" fontId="21" fillId="0" borderId="37" xfId="0" applyFont="1" applyBorder="1" applyProtection="1">
      <protection locked="0"/>
    </xf>
    <xf numFmtId="44" fontId="35" fillId="10" borderId="37" xfId="0" applyNumberFormat="1" applyFont="1" applyFill="1" applyBorder="1"/>
    <xf numFmtId="44" fontId="35" fillId="0" borderId="37" xfId="0" applyNumberFormat="1" applyFont="1" applyBorder="1" applyProtection="1">
      <protection locked="0"/>
    </xf>
    <xf numFmtId="0" fontId="33" fillId="0" borderId="25" xfId="0" applyFont="1" applyBorder="1" applyAlignment="1" applyProtection="1">
      <alignment horizontal="left" indent="2"/>
      <protection locked="0"/>
    </xf>
    <xf numFmtId="0" fontId="21" fillId="0" borderId="2" xfId="0" applyFont="1" applyBorder="1" applyProtection="1">
      <protection locked="0"/>
    </xf>
    <xf numFmtId="0" fontId="21" fillId="0" borderId="2" xfId="0" applyFont="1" applyBorder="1" applyAlignment="1" applyProtection="1">
      <alignment horizontal="right"/>
      <protection locked="0"/>
    </xf>
    <xf numFmtId="0" fontId="21" fillId="0" borderId="9" xfId="0" applyFont="1" applyBorder="1" applyAlignment="1" applyProtection="1">
      <alignment horizontal="center"/>
      <protection locked="0"/>
    </xf>
    <xf numFmtId="44" fontId="34" fillId="11" borderId="39" xfId="0" applyNumberFormat="1" applyFont="1" applyFill="1" applyBorder="1"/>
    <xf numFmtId="44" fontId="27" fillId="11" borderId="7" xfId="0" applyNumberFormat="1" applyFont="1" applyFill="1" applyBorder="1"/>
    <xf numFmtId="0" fontId="33" fillId="0" borderId="24" xfId="0" applyFont="1" applyBorder="1" applyAlignment="1">
      <alignment horizontal="right"/>
    </xf>
    <xf numFmtId="0" fontId="33" fillId="0" borderId="8" xfId="0" applyFont="1" applyBorder="1" applyAlignment="1">
      <alignment horizontal="right"/>
    </xf>
    <xf numFmtId="0" fontId="0" fillId="0" borderId="2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Border="1" applyProtection="1">
      <protection locked="0"/>
    </xf>
    <xf numFmtId="0" fontId="0" fillId="0" borderId="10" xfId="0" applyBorder="1" applyProtection="1">
      <protection locked="0"/>
    </xf>
    <xf numFmtId="44" fontId="26" fillId="0" borderId="44" xfId="0" applyNumberFormat="1" applyFont="1" applyBorder="1"/>
    <xf numFmtId="44" fontId="27" fillId="9" borderId="45" xfId="0" applyNumberFormat="1" applyFont="1" applyFill="1" applyBorder="1"/>
    <xf numFmtId="173" fontId="29" fillId="0" borderId="9" xfId="27" applyNumberFormat="1" applyFont="1" applyFill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 wrapText="1"/>
    </xf>
    <xf numFmtId="0" fontId="29" fillId="0" borderId="3" xfId="0" applyFont="1" applyBorder="1" applyAlignment="1">
      <alignment wrapText="1"/>
    </xf>
    <xf numFmtId="0" fontId="29" fillId="0" borderId="3" xfId="0" applyFont="1" applyBorder="1" applyAlignment="1" applyProtection="1">
      <alignment wrapText="1"/>
      <protection locked="0"/>
    </xf>
    <xf numFmtId="0" fontId="29" fillId="0" borderId="12" xfId="0" applyFont="1" applyBorder="1" applyAlignment="1">
      <alignment wrapText="1"/>
    </xf>
    <xf numFmtId="0" fontId="26" fillId="0" borderId="3" xfId="0" applyFont="1" applyBorder="1" applyAlignment="1" applyProtection="1">
      <alignment vertical="center" wrapText="1"/>
      <protection locked="0"/>
    </xf>
    <xf numFmtId="174" fontId="26" fillId="0" borderId="3" xfId="5" applyNumberFormat="1" applyFont="1" applyFill="1" applyBorder="1" applyAlignment="1" applyProtection="1">
      <alignment vertical="center"/>
      <protection locked="0"/>
    </xf>
    <xf numFmtId="44" fontId="30" fillId="0" borderId="0" xfId="0" applyNumberFormat="1" applyFont="1" applyAlignment="1">
      <alignment vertical="center"/>
    </xf>
    <xf numFmtId="175" fontId="21" fillId="0" borderId="0" xfId="27" applyNumberFormat="1" applyFont="1"/>
    <xf numFmtId="176" fontId="26" fillId="0" borderId="3" xfId="27" applyNumberFormat="1" applyFont="1" applyFill="1" applyBorder="1" applyAlignment="1" applyProtection="1">
      <alignment vertical="center"/>
      <protection locked="0"/>
    </xf>
    <xf numFmtId="43" fontId="21" fillId="0" borderId="0" xfId="36" applyFont="1"/>
    <xf numFmtId="177" fontId="21" fillId="0" borderId="0" xfId="0" applyNumberFormat="1" applyFont="1"/>
    <xf numFmtId="175" fontId="26" fillId="0" borderId="3" xfId="27" applyNumberFormat="1" applyFont="1" applyFill="1" applyBorder="1" applyAlignment="1" applyProtection="1">
      <alignment vertical="center"/>
      <protection locked="0"/>
    </xf>
    <xf numFmtId="0" fontId="24" fillId="0" borderId="25" xfId="0" applyFont="1" applyBorder="1" applyAlignment="1">
      <alignment horizontal="right"/>
    </xf>
    <xf numFmtId="0" fontId="24" fillId="0" borderId="2" xfId="0" applyFont="1" applyBorder="1" applyAlignment="1">
      <alignment horizontal="right"/>
    </xf>
    <xf numFmtId="0" fontId="24" fillId="0" borderId="9" xfId="0" applyFont="1" applyBorder="1" applyAlignment="1">
      <alignment horizontal="right"/>
    </xf>
    <xf numFmtId="0" fontId="24" fillId="6" borderId="15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6" borderId="16" xfId="0" applyFont="1" applyFill="1" applyBorder="1" applyAlignment="1">
      <alignment horizontal="center" vertical="center"/>
    </xf>
    <xf numFmtId="0" fontId="24" fillId="6" borderId="27" xfId="0" applyFont="1" applyFill="1" applyBorder="1" applyAlignment="1">
      <alignment horizontal="center" vertical="center"/>
    </xf>
    <xf numFmtId="0" fontId="24" fillId="6" borderId="18" xfId="0" applyFont="1" applyFill="1" applyBorder="1" applyAlignment="1">
      <alignment horizontal="center" vertical="center"/>
    </xf>
    <xf numFmtId="0" fontId="24" fillId="6" borderId="40" xfId="0" applyFont="1" applyFill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4" fillId="6" borderId="41" xfId="0" applyFont="1" applyFill="1" applyBorder="1" applyAlignment="1">
      <alignment horizontal="center" vertical="center"/>
    </xf>
    <xf numFmtId="0" fontId="22" fillId="0" borderId="28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4" fillId="0" borderId="20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6" borderId="20" xfId="0" applyFont="1" applyFill="1" applyBorder="1" applyAlignment="1">
      <alignment horizontal="left" vertical="center"/>
    </xf>
    <xf numFmtId="0" fontId="24" fillId="6" borderId="23" xfId="0" applyFont="1" applyFill="1" applyBorder="1" applyAlignment="1">
      <alignment horizontal="left" vertical="center"/>
    </xf>
    <xf numFmtId="0" fontId="24" fillId="6" borderId="21" xfId="0" applyFont="1" applyFill="1" applyBorder="1" applyAlignment="1">
      <alignment horizontal="left" vertical="center"/>
    </xf>
    <xf numFmtId="0" fontId="24" fillId="6" borderId="15" xfId="0" applyFont="1" applyFill="1" applyBorder="1" applyAlignment="1">
      <alignment horizontal="left" vertical="center"/>
    </xf>
    <xf numFmtId="0" fontId="24" fillId="6" borderId="0" xfId="0" applyFont="1" applyFill="1" applyAlignment="1">
      <alignment horizontal="left" vertical="center"/>
    </xf>
    <xf numFmtId="0" fontId="24" fillId="6" borderId="16" xfId="0" applyFont="1" applyFill="1" applyBorder="1" applyAlignment="1">
      <alignment horizontal="left" vertical="center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2" fillId="0" borderId="25" xfId="0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9" xfId="0" applyFont="1" applyBorder="1" applyAlignment="1" applyProtection="1">
      <alignment horizontal="center"/>
      <protection locked="0"/>
    </xf>
    <xf numFmtId="0" fontId="22" fillId="0" borderId="31" xfId="0" applyFont="1" applyBorder="1" applyAlignment="1" applyProtection="1">
      <alignment horizontal="center"/>
      <protection locked="0"/>
    </xf>
    <xf numFmtId="0" fontId="22" fillId="0" borderId="32" xfId="0" applyFont="1" applyBorder="1" applyAlignment="1" applyProtection="1">
      <alignment horizontal="center"/>
      <protection locked="0"/>
    </xf>
    <xf numFmtId="0" fontId="22" fillId="0" borderId="33" xfId="0" applyFont="1" applyBorder="1" applyAlignment="1" applyProtection="1">
      <alignment horizontal="center"/>
      <protection locked="0"/>
    </xf>
    <xf numFmtId="44" fontId="24" fillId="0" borderId="34" xfId="0" applyNumberFormat="1" applyFont="1" applyBorder="1" applyAlignment="1">
      <alignment horizontal="left"/>
    </xf>
    <xf numFmtId="44" fontId="24" fillId="0" borderId="30" xfId="0" applyNumberFormat="1" applyFont="1" applyBorder="1" applyAlignment="1">
      <alignment horizontal="left"/>
    </xf>
    <xf numFmtId="0" fontId="22" fillId="0" borderId="13" xfId="0" applyFont="1" applyBorder="1" applyAlignment="1" applyProtection="1">
      <alignment horizontal="left"/>
      <protection locked="0"/>
    </xf>
    <xf numFmtId="0" fontId="22" fillId="0" borderId="10" xfId="0" applyFont="1" applyBorder="1" applyAlignment="1" applyProtection="1">
      <alignment horizontal="left"/>
      <protection locked="0"/>
    </xf>
    <xf numFmtId="0" fontId="22" fillId="0" borderId="35" xfId="0" applyFont="1" applyBorder="1" applyAlignment="1" applyProtection="1">
      <alignment horizontal="left"/>
      <protection locked="0"/>
    </xf>
    <xf numFmtId="0" fontId="22" fillId="0" borderId="33" xfId="0" applyFont="1" applyBorder="1" applyAlignment="1" applyProtection="1">
      <alignment horizontal="left"/>
      <protection locked="0"/>
    </xf>
    <xf numFmtId="0" fontId="22" fillId="0" borderId="28" xfId="0" applyFont="1" applyBorder="1" applyAlignment="1" applyProtection="1">
      <alignment horizontal="left"/>
      <protection locked="0"/>
    </xf>
    <xf numFmtId="0" fontId="22" fillId="0" borderId="29" xfId="0" applyFont="1" applyBorder="1" applyAlignment="1" applyProtection="1">
      <alignment horizontal="left"/>
      <protection locked="0"/>
    </xf>
    <xf numFmtId="0" fontId="23" fillId="0" borderId="28" xfId="0" applyFont="1" applyBorder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23" fillId="0" borderId="29" xfId="0" applyFont="1" applyBorder="1" applyAlignment="1" applyProtection="1">
      <alignment horizontal="center"/>
      <protection locked="0"/>
    </xf>
    <xf numFmtId="0" fontId="33" fillId="0" borderId="25" xfId="0" applyFont="1" applyBorder="1" applyAlignment="1">
      <alignment horizontal="right"/>
    </xf>
    <xf numFmtId="0" fontId="33" fillId="0" borderId="2" xfId="0" applyFont="1" applyBorder="1" applyAlignment="1">
      <alignment horizontal="right"/>
    </xf>
    <xf numFmtId="0" fontId="33" fillId="11" borderId="31" xfId="0" applyFont="1" applyFill="1" applyBorder="1" applyAlignment="1">
      <alignment horizontal="right"/>
    </xf>
    <xf numFmtId="0" fontId="33" fillId="11" borderId="32" xfId="0" applyFont="1" applyFill="1" applyBorder="1" applyAlignment="1">
      <alignment horizontal="right"/>
    </xf>
    <xf numFmtId="0" fontId="33" fillId="11" borderId="43" xfId="0" applyFont="1" applyFill="1" applyBorder="1" applyAlignment="1">
      <alignment horizontal="right"/>
    </xf>
    <xf numFmtId="0" fontId="33" fillId="11" borderId="25" xfId="0" applyFont="1" applyFill="1" applyBorder="1" applyAlignment="1">
      <alignment horizontal="right"/>
    </xf>
    <xf numFmtId="0" fontId="33" fillId="11" borderId="2" xfId="0" applyFont="1" applyFill="1" applyBorder="1" applyAlignment="1">
      <alignment horizontal="right"/>
    </xf>
    <xf numFmtId="0" fontId="33" fillId="11" borderId="10" xfId="0" applyFont="1" applyFill="1" applyBorder="1" applyAlignment="1">
      <alignment horizontal="right"/>
    </xf>
    <xf numFmtId="0" fontId="23" fillId="0" borderId="25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9" xfId="0" applyFont="1" applyBorder="1" applyAlignment="1">
      <alignment horizontal="left"/>
    </xf>
    <xf numFmtId="0" fontId="33" fillId="6" borderId="20" xfId="0" applyFont="1" applyFill="1" applyBorder="1" applyAlignment="1">
      <alignment horizontal="center"/>
    </xf>
    <xf numFmtId="0" fontId="33" fillId="6" borderId="23" xfId="0" applyFont="1" applyFill="1" applyBorder="1" applyAlignment="1">
      <alignment horizontal="center"/>
    </xf>
    <xf numFmtId="0" fontId="33" fillId="6" borderId="21" xfId="0" applyFont="1" applyFill="1" applyBorder="1" applyAlignment="1">
      <alignment horizontal="center"/>
    </xf>
    <xf numFmtId="0" fontId="33" fillId="6" borderId="26" xfId="0" applyFont="1" applyFill="1" applyBorder="1" applyAlignment="1">
      <alignment horizontal="center" wrapText="1"/>
    </xf>
    <xf numFmtId="0" fontId="33" fillId="6" borderId="4" xfId="0" applyFont="1" applyFill="1" applyBorder="1" applyAlignment="1">
      <alignment horizontal="center" wrapText="1"/>
    </xf>
    <xf numFmtId="0" fontId="33" fillId="6" borderId="42" xfId="0" applyFont="1" applyFill="1" applyBorder="1" applyAlignment="1">
      <alignment horizontal="center" wrapText="1"/>
    </xf>
    <xf numFmtId="0" fontId="33" fillId="11" borderId="24" xfId="0" applyFont="1" applyFill="1" applyBorder="1" applyAlignment="1">
      <alignment horizontal="center"/>
    </xf>
    <xf numFmtId="0" fontId="33" fillId="11" borderId="8" xfId="0" applyFont="1" applyFill="1" applyBorder="1" applyAlignment="1">
      <alignment horizontal="center"/>
    </xf>
    <xf numFmtId="0" fontId="33" fillId="11" borderId="41" xfId="0" applyFont="1" applyFill="1" applyBorder="1" applyAlignment="1">
      <alignment horizontal="center"/>
    </xf>
    <xf numFmtId="0" fontId="33" fillId="0" borderId="25" xfId="0" applyFont="1" applyBorder="1" applyAlignment="1" applyProtection="1">
      <alignment horizontal="center"/>
      <protection locked="0"/>
    </xf>
    <xf numFmtId="0" fontId="33" fillId="0" borderId="2" xfId="0" applyFont="1" applyBorder="1" applyAlignment="1" applyProtection="1">
      <alignment horizontal="center"/>
      <protection locked="0"/>
    </xf>
    <xf numFmtId="0" fontId="33" fillId="0" borderId="9" xfId="0" applyFont="1" applyBorder="1" applyAlignment="1" applyProtection="1">
      <alignment horizontal="center"/>
      <protection locked="0"/>
    </xf>
    <xf numFmtId="0" fontId="24" fillId="7" borderId="28" xfId="0" applyFont="1" applyFill="1" applyBorder="1" applyAlignment="1">
      <alignment horizontal="right"/>
    </xf>
    <xf numFmtId="0" fontId="24" fillId="7" borderId="1" xfId="0" applyFont="1" applyFill="1" applyBorder="1" applyAlignment="1">
      <alignment horizontal="right"/>
    </xf>
    <xf numFmtId="0" fontId="24" fillId="7" borderId="46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8" xfId="0" applyFont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14" fontId="32" fillId="0" borderId="0" xfId="0" applyNumberFormat="1" applyFont="1" applyAlignment="1">
      <alignment horizontal="center"/>
    </xf>
    <xf numFmtId="0" fontId="2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0" fillId="0" borderId="8" xfId="0" applyBorder="1" applyAlignment="1">
      <alignment horizontal="center" wrapText="1"/>
    </xf>
  </cellXfs>
  <cellStyles count="37">
    <cellStyle name="0000" xfId="1" xr:uid="{00000000-0005-0000-0000-000000000000}"/>
    <cellStyle name="000000" xfId="2" xr:uid="{00000000-0005-0000-0000-000001000000}"/>
    <cellStyle name="blank" xfId="3" xr:uid="{00000000-0005-0000-0000-000002000000}"/>
    <cellStyle name="Comma" xfId="36" builtinId="3"/>
    <cellStyle name="Comma 2" xfId="4" xr:uid="{00000000-0005-0000-0000-000004000000}"/>
    <cellStyle name="Currency" xfId="5" builtinId="4"/>
    <cellStyle name="Currency 2" xfId="6" xr:uid="{00000000-0005-0000-0000-000006000000}"/>
    <cellStyle name="Currency 2 2" xfId="7" xr:uid="{00000000-0005-0000-0000-000007000000}"/>
    <cellStyle name="Currency 3" xfId="8" xr:uid="{00000000-0005-0000-0000-000008000000}"/>
    <cellStyle name="Currency 4" xfId="9" xr:uid="{00000000-0005-0000-0000-000009000000}"/>
    <cellStyle name="Currency 5" xfId="10" xr:uid="{00000000-0005-0000-0000-00000A000000}"/>
    <cellStyle name="Grey" xfId="11" xr:uid="{00000000-0005-0000-0000-00000B000000}"/>
    <cellStyle name="Header" xfId="12" xr:uid="{00000000-0005-0000-0000-00000C000000}"/>
    <cellStyle name="Header1" xfId="13" xr:uid="{00000000-0005-0000-0000-00000D000000}"/>
    <cellStyle name="Header2" xfId="14" xr:uid="{00000000-0005-0000-0000-00000E000000}"/>
    <cellStyle name="Input [yellow]" xfId="15" xr:uid="{00000000-0005-0000-0000-00000F000000}"/>
    <cellStyle name="Normal" xfId="0" builtinId="0"/>
    <cellStyle name="Normal - Style1" xfId="16" xr:uid="{00000000-0005-0000-0000-000011000000}"/>
    <cellStyle name="Normal 2" xfId="17" xr:uid="{00000000-0005-0000-0000-000012000000}"/>
    <cellStyle name="Normal 3" xfId="18" xr:uid="{00000000-0005-0000-0000-000013000000}"/>
    <cellStyle name="Normal 4" xfId="19" xr:uid="{00000000-0005-0000-0000-000014000000}"/>
    <cellStyle name="Normal 5" xfId="20" xr:uid="{00000000-0005-0000-0000-000015000000}"/>
    <cellStyle name="Normal 6" xfId="21" xr:uid="{00000000-0005-0000-0000-000016000000}"/>
    <cellStyle name="Normal 7" xfId="35" xr:uid="{00000000-0005-0000-0000-000017000000}"/>
    <cellStyle name="Percent" xfId="22" builtinId="5"/>
    <cellStyle name="Percent (0)" xfId="23" xr:uid="{00000000-0005-0000-0000-000019000000}"/>
    <cellStyle name="Percent [2]" xfId="24" xr:uid="{00000000-0005-0000-0000-00001A000000}"/>
    <cellStyle name="Percent 2" xfId="25" xr:uid="{00000000-0005-0000-0000-00001B000000}"/>
    <cellStyle name="Percent 3" xfId="26" xr:uid="{00000000-0005-0000-0000-00001C000000}"/>
    <cellStyle name="Percent 4" xfId="27" xr:uid="{00000000-0005-0000-0000-00001D000000}"/>
    <cellStyle name="PSChar" xfId="28" xr:uid="{00000000-0005-0000-0000-00001E000000}"/>
    <cellStyle name="PSDate" xfId="29" xr:uid="{00000000-0005-0000-0000-00001F000000}"/>
    <cellStyle name="PSDec" xfId="30" xr:uid="{00000000-0005-0000-0000-000020000000}"/>
    <cellStyle name="PSHeading" xfId="31" xr:uid="{00000000-0005-0000-0000-000021000000}"/>
    <cellStyle name="PSInt" xfId="32" xr:uid="{00000000-0005-0000-0000-000022000000}"/>
    <cellStyle name="PSSpacer" xfId="33" xr:uid="{00000000-0005-0000-0000-000023000000}"/>
    <cellStyle name="taples Plaza" xfId="34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LING/Projman%20PY%202011-12/44L5%20Patti%20Nagel/Delco/Budgets/Revised%20Budget%203%2012/Budget%20and%20Proposal%20%20Samples%202004/Budget%20and%20Proposal%20%20Samples%202004/PM%20TechBridge%20Blank%209%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(Manhours)"/>
      <sheetName val=" (Operation)"/>
      <sheetName val="Budget"/>
      <sheetName val="Materials Budget"/>
      <sheetName val="Agency Salaries"/>
      <sheetName val="Staff Breakout Narrative"/>
      <sheetName val="AgencySummary"/>
      <sheetName val="Payt Terms"/>
      <sheetName val="Sample Chart"/>
      <sheetName val="Training Main Menu"/>
    </sheetNames>
    <sheetDataSet>
      <sheetData sheetId="0"/>
      <sheetData sheetId="1"/>
      <sheetData sheetId="2">
        <row r="16">
          <cell r="E16">
            <v>0</v>
          </cell>
          <cell r="F16">
            <v>-240</v>
          </cell>
          <cell r="G16">
            <v>-3840</v>
          </cell>
        </row>
        <row r="17">
          <cell r="E17">
            <v>0</v>
          </cell>
          <cell r="F17">
            <v>0</v>
          </cell>
          <cell r="G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3">
          <cell r="C23" t="str">
            <v>TOTAL HOURS</v>
          </cell>
          <cell r="F23">
            <v>-480</v>
          </cell>
        </row>
        <row r="24">
          <cell r="E24" t="str">
            <v xml:space="preserve">          TOTAL DIRECT LABOR:</v>
          </cell>
        </row>
        <row r="25">
          <cell r="G25" t="str">
            <v>EST</v>
          </cell>
        </row>
        <row r="26">
          <cell r="E26" t="str">
            <v>RATE</v>
          </cell>
          <cell r="F26" t="str">
            <v>x BASE</v>
          </cell>
          <cell r="G26" t="str">
            <v>COST</v>
          </cell>
        </row>
        <row r="27">
          <cell r="C27" t="str">
            <v>FL</v>
          </cell>
          <cell r="E27">
            <v>0.1239</v>
          </cell>
          <cell r="F27">
            <v>-8160</v>
          </cell>
          <cell r="G27">
            <v>-1011.024</v>
          </cell>
        </row>
        <row r="28">
          <cell r="C28" t="str">
            <v>L7</v>
          </cell>
          <cell r="E28">
            <v>0.1</v>
          </cell>
          <cell r="F28">
            <v>-9171.0239999999994</v>
          </cell>
          <cell r="G28">
            <v>-917.10239999999999</v>
          </cell>
        </row>
        <row r="29">
          <cell r="D29" t="str">
            <v xml:space="preserve">      TOTAL DIRECT LABOR AND OVERHEAD:</v>
          </cell>
        </row>
        <row r="30">
          <cell r="G30" t="str">
            <v>EST</v>
          </cell>
        </row>
        <row r="31">
          <cell r="G31" t="str">
            <v>COST</v>
          </cell>
        </row>
        <row r="32">
          <cell r="G32">
            <v>0</v>
          </cell>
        </row>
        <row r="33">
          <cell r="G33" t="e">
            <v>#DIV/0!</v>
          </cell>
        </row>
        <row r="34">
          <cell r="G34" t="e">
            <v>#DIV/0!</v>
          </cell>
        </row>
        <row r="40">
          <cell r="D40" t="str">
            <v xml:space="preserve">                TOTAL OTHER DIRECT COST:</v>
          </cell>
        </row>
        <row r="41">
          <cell r="D41" t="str">
            <v xml:space="preserve">         TOTAL DIRECT COST:  (JOBCOST)</v>
          </cell>
        </row>
        <row r="42">
          <cell r="D42" t="str">
            <v xml:space="preserve">     TOTAL DIRECT COST &amp; OVERHEAD: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8"/>
  <sheetViews>
    <sheetView showGridLines="0" tabSelected="1" zoomScale="60" zoomScaleNormal="60" workbookViewId="0">
      <pane xSplit="5" ySplit="9" topLeftCell="F10" activePane="bottomRight" state="frozen"/>
      <selection pane="topRight" activeCell="G1" sqref="G1"/>
      <selection pane="bottomLeft" activeCell="A11" sqref="A11"/>
      <selection pane="bottomRight" activeCell="D83" sqref="D83"/>
    </sheetView>
  </sheetViews>
  <sheetFormatPr defaultColWidth="9.109375" defaultRowHeight="18"/>
  <cols>
    <col min="1" max="2" width="18.44140625" style="59" customWidth="1"/>
    <col min="3" max="3" width="23.21875" style="59" customWidth="1"/>
    <col min="4" max="4" width="18.5546875" style="59" customWidth="1"/>
    <col min="5" max="5" width="22" style="59" customWidth="1"/>
    <col min="6" max="6" width="30.44140625" style="88" customWidth="1"/>
    <col min="7" max="7" width="9" style="59" customWidth="1"/>
    <col min="8" max="8" width="19.77734375" style="59" hidden="1" customWidth="1"/>
    <col min="9" max="9" width="12.5546875" style="59" bestFit="1" customWidth="1"/>
    <col min="10" max="16384" width="9.109375" style="59"/>
  </cols>
  <sheetData>
    <row r="1" spans="1:8" ht="18.600000000000001" thickBot="1">
      <c r="A1" s="215" t="s">
        <v>234</v>
      </c>
      <c r="B1" s="216"/>
      <c r="C1" s="216"/>
      <c r="D1" s="216"/>
      <c r="E1" s="216"/>
      <c r="F1" s="217"/>
    </row>
    <row r="2" spans="1:8" ht="18.600000000000001" thickBot="1">
      <c r="A2" s="230" t="s">
        <v>235</v>
      </c>
      <c r="B2" s="231"/>
      <c r="C2" s="231"/>
      <c r="D2" s="231"/>
      <c r="E2" s="231"/>
      <c r="F2" s="232"/>
    </row>
    <row r="3" spans="1:8">
      <c r="A3" s="233" t="s">
        <v>203</v>
      </c>
      <c r="B3" s="234"/>
      <c r="C3" s="234"/>
      <c r="D3" s="235"/>
      <c r="E3" s="242" t="s">
        <v>150</v>
      </c>
      <c r="F3" s="243"/>
    </row>
    <row r="4" spans="1:8">
      <c r="A4" s="236"/>
      <c r="B4" s="237"/>
      <c r="C4" s="237"/>
      <c r="D4" s="238"/>
      <c r="E4" s="244" t="s">
        <v>231</v>
      </c>
      <c r="F4" s="245"/>
    </row>
    <row r="5" spans="1:8" ht="18.600000000000001" thickBot="1">
      <c r="A5" s="236"/>
      <c r="B5" s="237"/>
      <c r="C5" s="237"/>
      <c r="D5" s="238"/>
      <c r="E5" s="246" t="s">
        <v>232</v>
      </c>
      <c r="F5" s="247"/>
    </row>
    <row r="6" spans="1:8" ht="18.600000000000001" thickBot="1">
      <c r="A6" s="239"/>
      <c r="B6" s="240"/>
      <c r="C6" s="240"/>
      <c r="D6" s="241"/>
      <c r="E6" s="248" t="s">
        <v>233</v>
      </c>
      <c r="F6" s="249"/>
    </row>
    <row r="7" spans="1:8" ht="18.600000000000001" thickBot="1">
      <c r="A7" s="250"/>
      <c r="B7" s="251"/>
      <c r="C7" s="251"/>
      <c r="D7" s="252"/>
      <c r="E7" s="248"/>
      <c r="F7" s="249"/>
    </row>
    <row r="8" spans="1:8" ht="20.25" customHeight="1">
      <c r="A8" s="218" t="s">
        <v>153</v>
      </c>
      <c r="B8" s="219"/>
      <c r="C8" s="219"/>
      <c r="D8" s="219"/>
      <c r="E8" s="220"/>
      <c r="F8" s="91" t="s">
        <v>177</v>
      </c>
      <c r="H8" s="60" t="e">
        <f>#REF!+#REF!-F75</f>
        <v>#REF!</v>
      </c>
    </row>
    <row r="9" spans="1:8" s="61" customFormat="1" ht="39.15" customHeight="1" thickBot="1">
      <c r="A9" s="227" t="s">
        <v>230</v>
      </c>
      <c r="B9" s="228"/>
      <c r="C9" s="228"/>
      <c r="D9" s="228"/>
      <c r="E9" s="229"/>
      <c r="F9" s="153" t="s">
        <v>204</v>
      </c>
      <c r="H9" s="155" t="e">
        <f>IF(H8&gt;(F77-H8*8%),"PROFIT OVER 8 %","PROFIT NOT OVER 8%")</f>
        <v>#REF!</v>
      </c>
    </row>
    <row r="10" spans="1:8">
      <c r="A10" s="221" t="s">
        <v>2</v>
      </c>
      <c r="B10" s="222"/>
      <c r="C10" s="222"/>
      <c r="D10" s="222"/>
      <c r="E10" s="223"/>
      <c r="F10" s="91" t="s">
        <v>0</v>
      </c>
    </row>
    <row r="11" spans="1:8" ht="18.600000000000001" thickBot="1">
      <c r="A11" s="224"/>
      <c r="B11" s="225"/>
      <c r="C11" s="225"/>
      <c r="D11" s="225"/>
      <c r="E11" s="226"/>
      <c r="F11" s="153" t="s">
        <v>1</v>
      </c>
    </row>
    <row r="12" spans="1:8">
      <c r="A12" s="72" t="s">
        <v>160</v>
      </c>
      <c r="B12" s="62"/>
      <c r="C12" s="62"/>
      <c r="D12" s="62"/>
      <c r="E12" s="62"/>
      <c r="F12" s="63"/>
    </row>
    <row r="13" spans="1:8">
      <c r="A13" s="57" t="s">
        <v>84</v>
      </c>
      <c r="B13" s="152"/>
      <c r="C13" s="58"/>
      <c r="D13" s="58"/>
      <c r="E13" s="58"/>
      <c r="F13" s="73">
        <f>F43</f>
        <v>0</v>
      </c>
    </row>
    <row r="14" spans="1:8">
      <c r="A14" s="203" t="s">
        <v>85</v>
      </c>
      <c r="B14" s="204"/>
      <c r="C14" s="204"/>
      <c r="D14" s="204"/>
      <c r="E14" s="205"/>
      <c r="F14" s="74">
        <f>SUM(F13:F13)</f>
        <v>0</v>
      </c>
    </row>
    <row r="15" spans="1:8">
      <c r="A15" s="156"/>
      <c r="B15" s="157"/>
      <c r="C15" s="157"/>
      <c r="D15" s="157"/>
      <c r="E15" s="157"/>
      <c r="F15" s="74"/>
    </row>
    <row r="16" spans="1:8">
      <c r="A16" s="203" t="s">
        <v>4</v>
      </c>
      <c r="B16" s="204"/>
      <c r="C16" s="204"/>
      <c r="D16" s="204"/>
      <c r="E16" s="205"/>
      <c r="F16" s="74">
        <f>F14</f>
        <v>0</v>
      </c>
    </row>
    <row r="17" spans="1:6">
      <c r="A17" s="57"/>
      <c r="B17" s="58"/>
      <c r="C17" s="58"/>
      <c r="D17" s="58"/>
      <c r="E17" s="58"/>
      <c r="F17" s="77"/>
    </row>
    <row r="18" spans="1:6">
      <c r="A18" s="78" t="s">
        <v>206</v>
      </c>
      <c r="B18" s="67"/>
      <c r="C18" s="67"/>
      <c r="D18" s="67"/>
      <c r="E18" s="67"/>
      <c r="F18" s="68"/>
    </row>
    <row r="19" spans="1:6">
      <c r="A19" s="76" t="s">
        <v>3</v>
      </c>
      <c r="B19" s="65"/>
      <c r="C19" s="65"/>
      <c r="D19" s="65"/>
      <c r="E19" s="65"/>
      <c r="F19" s="63"/>
    </row>
    <row r="20" spans="1:6">
      <c r="A20" s="57" t="s">
        <v>84</v>
      </c>
      <c r="B20" s="152"/>
      <c r="C20" s="58"/>
      <c r="D20" s="58"/>
      <c r="E20" s="58"/>
      <c r="F20" s="73">
        <f>F53</f>
        <v>0</v>
      </c>
    </row>
    <row r="21" spans="1:6">
      <c r="A21" s="203" t="s">
        <v>85</v>
      </c>
      <c r="B21" s="204"/>
      <c r="C21" s="204"/>
      <c r="D21" s="204"/>
      <c r="E21" s="205"/>
      <c r="F21" s="74">
        <f>SUM(F20:F20)</f>
        <v>0</v>
      </c>
    </row>
    <row r="22" spans="1:6">
      <c r="A22" s="79"/>
      <c r="B22" s="80"/>
      <c r="C22" s="64"/>
      <c r="D22" s="64"/>
      <c r="E22" s="64"/>
      <c r="F22" s="81"/>
    </row>
    <row r="23" spans="1:6">
      <c r="A23" s="151" t="s">
        <v>156</v>
      </c>
      <c r="B23" s="58"/>
      <c r="C23" s="58"/>
      <c r="D23" s="58"/>
      <c r="E23" s="58"/>
      <c r="F23" s="74">
        <f>SUM(F54:F54)</f>
        <v>0</v>
      </c>
    </row>
    <row r="24" spans="1:6">
      <c r="A24" s="69"/>
      <c r="B24" s="64"/>
      <c r="C24" s="64"/>
      <c r="D24" s="64"/>
      <c r="E24" s="64"/>
      <c r="F24" s="77"/>
    </row>
    <row r="25" spans="1:6">
      <c r="A25" s="76" t="s">
        <v>161</v>
      </c>
      <c r="B25" s="65"/>
      <c r="C25" s="65"/>
      <c r="D25" s="65"/>
      <c r="E25" s="65"/>
      <c r="F25" s="66"/>
    </row>
    <row r="26" spans="1:6">
      <c r="A26" s="69"/>
      <c r="B26" s="64"/>
      <c r="C26" s="64"/>
      <c r="D26" s="64"/>
      <c r="E26" s="64"/>
      <c r="F26" s="77"/>
    </row>
    <row r="27" spans="1:6">
      <c r="A27" s="57" t="s">
        <v>163</v>
      </c>
      <c r="B27" s="152"/>
      <c r="C27" s="58"/>
      <c r="D27" s="58"/>
      <c r="E27" s="58"/>
      <c r="F27" s="74">
        <f>F66</f>
        <v>0</v>
      </c>
    </row>
    <row r="28" spans="1:6">
      <c r="A28" s="69"/>
      <c r="B28" s="64"/>
      <c r="C28" s="64"/>
      <c r="D28" s="64"/>
      <c r="E28" s="64"/>
      <c r="F28" s="77"/>
    </row>
    <row r="29" spans="1:6">
      <c r="A29" s="76" t="s">
        <v>201</v>
      </c>
      <c r="B29" s="65"/>
      <c r="C29" s="65"/>
      <c r="D29" s="65"/>
      <c r="E29" s="65"/>
      <c r="F29" s="66"/>
    </row>
    <row r="30" spans="1:6">
      <c r="A30" s="69"/>
      <c r="B30" s="64"/>
      <c r="C30" s="64"/>
      <c r="D30" s="64"/>
      <c r="E30" s="64"/>
      <c r="F30" s="77"/>
    </row>
    <row r="31" spans="1:6">
      <c r="A31" s="57" t="s">
        <v>202</v>
      </c>
      <c r="B31" s="64"/>
      <c r="C31" s="64"/>
      <c r="D31" s="64"/>
      <c r="E31" s="64"/>
      <c r="F31" s="77">
        <f>F75</f>
        <v>0</v>
      </c>
    </row>
    <row r="32" spans="1:6">
      <c r="A32" s="69"/>
      <c r="B32" s="64"/>
      <c r="C32" s="64"/>
      <c r="D32" s="64"/>
      <c r="E32" s="64"/>
      <c r="F32" s="77"/>
    </row>
    <row r="33" spans="1:6">
      <c r="A33" s="203" t="s">
        <v>181</v>
      </c>
      <c r="B33" s="204"/>
      <c r="C33" s="204"/>
      <c r="D33" s="204"/>
      <c r="E33" s="205"/>
      <c r="F33" s="74">
        <f>F21+F23+F27+F31</f>
        <v>0</v>
      </c>
    </row>
    <row r="34" spans="1:6">
      <c r="A34" s="258" t="s">
        <v>217</v>
      </c>
      <c r="B34" s="259"/>
      <c r="C34" s="259"/>
      <c r="D34" s="259"/>
      <c r="E34" s="260"/>
      <c r="F34" s="180">
        <f>F16+F33</f>
        <v>0</v>
      </c>
    </row>
    <row r="35" spans="1:6">
      <c r="A35" s="181"/>
      <c r="B35" s="182"/>
      <c r="C35" s="182"/>
      <c r="D35" s="182"/>
      <c r="E35" s="182"/>
      <c r="F35" s="74"/>
    </row>
    <row r="36" spans="1:6">
      <c r="A36" s="166" t="s">
        <v>189</v>
      </c>
      <c r="B36" s="167"/>
      <c r="C36" s="167"/>
      <c r="D36" s="167"/>
      <c r="E36" s="167"/>
      <c r="F36" s="180">
        <f>F88</f>
        <v>0</v>
      </c>
    </row>
    <row r="37" spans="1:6">
      <c r="A37" s="57" t="s">
        <v>190</v>
      </c>
      <c r="B37" s="152"/>
      <c r="C37" s="58"/>
      <c r="D37" s="58"/>
      <c r="E37" s="58"/>
      <c r="F37" s="168"/>
    </row>
    <row r="38" spans="1:6">
      <c r="A38" s="258" t="s">
        <v>218</v>
      </c>
      <c r="B38" s="259"/>
      <c r="C38" s="259"/>
      <c r="D38" s="259"/>
      <c r="E38" s="259"/>
      <c r="F38" s="180">
        <f>F34+F36</f>
        <v>0</v>
      </c>
    </row>
    <row r="39" spans="1:6">
      <c r="A39" s="209" t="s">
        <v>182</v>
      </c>
      <c r="B39" s="210"/>
      <c r="C39" s="210"/>
      <c r="D39" s="210"/>
      <c r="E39" s="211"/>
      <c r="F39" s="154" t="s">
        <v>0</v>
      </c>
    </row>
    <row r="40" spans="1:6" ht="18.600000000000001" thickBot="1">
      <c r="A40" s="212"/>
      <c r="B40" s="213"/>
      <c r="C40" s="213"/>
      <c r="D40" s="213"/>
      <c r="E40" s="214"/>
      <c r="F40" s="153" t="s">
        <v>1</v>
      </c>
    </row>
    <row r="41" spans="1:6">
      <c r="A41" s="76" t="s">
        <v>157</v>
      </c>
      <c r="B41" s="65"/>
      <c r="C41" s="65"/>
      <c r="D41" s="65"/>
      <c r="E41" s="65"/>
      <c r="F41" s="63"/>
    </row>
    <row r="42" spans="1:6">
      <c r="A42" s="136"/>
      <c r="C42" s="89"/>
      <c r="D42" s="89"/>
      <c r="F42" s="77"/>
    </row>
    <row r="43" spans="1:6" s="70" customFormat="1">
      <c r="A43" s="57" t="s">
        <v>173</v>
      </c>
      <c r="B43" s="152"/>
      <c r="C43" s="58"/>
      <c r="D43" s="58"/>
      <c r="E43" s="58"/>
      <c r="F43" s="82">
        <f>'Admin Personnel Detail'!F7</f>
        <v>0</v>
      </c>
    </row>
    <row r="44" spans="1:6">
      <c r="A44" s="137"/>
      <c r="B44" s="138"/>
      <c r="C44" s="139"/>
      <c r="D44" s="140"/>
      <c r="E44" s="64"/>
      <c r="F44" s="75"/>
    </row>
    <row r="45" spans="1:6">
      <c r="A45" s="203" t="s">
        <v>158</v>
      </c>
      <c r="B45" s="204"/>
      <c r="C45" s="204"/>
      <c r="D45" s="204"/>
      <c r="E45" s="205"/>
      <c r="F45" s="74">
        <f>SUM(F43:F44)</f>
        <v>0</v>
      </c>
    </row>
    <row r="46" spans="1:6" s="71" customFormat="1">
      <c r="A46" s="69"/>
      <c r="B46" s="64"/>
      <c r="C46" s="64"/>
      <c r="D46" s="64"/>
      <c r="E46" s="64"/>
      <c r="F46" s="77"/>
    </row>
    <row r="47" spans="1:6">
      <c r="A47" s="261" t="s">
        <v>176</v>
      </c>
      <c r="B47" s="262"/>
      <c r="C47" s="262"/>
      <c r="D47" s="262"/>
      <c r="E47" s="263"/>
      <c r="F47" s="84"/>
    </row>
    <row r="48" spans="1:6">
      <c r="A48" s="203" t="s">
        <v>165</v>
      </c>
      <c r="B48" s="204"/>
      <c r="C48" s="204"/>
      <c r="D48" s="204"/>
      <c r="E48" s="205"/>
      <c r="F48" s="81">
        <f>F45</f>
        <v>0</v>
      </c>
    </row>
    <row r="49" spans="1:6">
      <c r="A49" s="206" t="s">
        <v>207</v>
      </c>
      <c r="B49" s="207"/>
      <c r="C49" s="207"/>
      <c r="D49" s="207"/>
      <c r="E49" s="208"/>
      <c r="F49" s="154" t="s">
        <v>0</v>
      </c>
    </row>
    <row r="50" spans="1:6" ht="18.600000000000001" thickBot="1">
      <c r="A50" s="206"/>
      <c r="B50" s="207"/>
      <c r="C50" s="207"/>
      <c r="D50" s="207"/>
      <c r="E50" s="208"/>
      <c r="F50" s="153" t="s">
        <v>1</v>
      </c>
    </row>
    <row r="51" spans="1:6">
      <c r="A51" s="76" t="s">
        <v>157</v>
      </c>
      <c r="B51" s="65"/>
      <c r="C51" s="65"/>
      <c r="D51" s="65"/>
      <c r="E51" s="65"/>
      <c r="F51" s="63"/>
    </row>
    <row r="52" spans="1:6" s="70" customFormat="1">
      <c r="A52" s="136"/>
      <c r="B52" s="59"/>
      <c r="C52" s="89"/>
      <c r="D52" s="89"/>
      <c r="E52" s="59"/>
      <c r="F52" s="77"/>
    </row>
    <row r="53" spans="1:6">
      <c r="A53" s="57" t="s">
        <v>173</v>
      </c>
      <c r="B53" s="152"/>
      <c r="C53" s="58"/>
      <c r="D53" s="58"/>
      <c r="E53" s="58"/>
      <c r="F53" s="82">
        <f>'Program Personnel Detail'!F8</f>
        <v>0</v>
      </c>
    </row>
    <row r="54" spans="1:6">
      <c r="A54" s="57" t="s">
        <v>156</v>
      </c>
      <c r="B54" s="152"/>
      <c r="C54" s="58"/>
      <c r="D54" s="58"/>
      <c r="E54" s="58"/>
      <c r="F54" s="82">
        <f>'Youth Gen Prgm Budget Narrative'!D14</f>
        <v>0</v>
      </c>
    </row>
    <row r="55" spans="1:6">
      <c r="A55" s="57"/>
      <c r="B55" s="152"/>
      <c r="C55" s="58"/>
      <c r="D55" s="58"/>
      <c r="E55" s="58"/>
      <c r="F55" s="85"/>
    </row>
    <row r="56" spans="1:6">
      <c r="A56" s="203" t="s">
        <v>166</v>
      </c>
      <c r="B56" s="204"/>
      <c r="C56" s="204"/>
      <c r="D56" s="204"/>
      <c r="E56" s="205"/>
      <c r="F56" s="81">
        <f>SUM(F53:F55)</f>
        <v>0</v>
      </c>
    </row>
    <row r="57" spans="1:6">
      <c r="A57" s="69"/>
      <c r="B57" s="64"/>
      <c r="C57" s="64"/>
      <c r="D57" s="64"/>
      <c r="E57" s="64"/>
      <c r="F57" s="77"/>
    </row>
    <row r="58" spans="1:6">
      <c r="A58" s="76" t="s">
        <v>162</v>
      </c>
      <c r="B58" s="141"/>
      <c r="C58" s="141"/>
      <c r="D58" s="141"/>
      <c r="E58" s="141"/>
      <c r="F58" s="90"/>
    </row>
    <row r="59" spans="1:6">
      <c r="A59" s="57"/>
      <c r="B59" s="152"/>
      <c r="C59" s="58"/>
      <c r="D59" s="58"/>
      <c r="E59" s="58"/>
      <c r="F59" s="75"/>
    </row>
    <row r="60" spans="1:6">
      <c r="A60" s="57" t="s">
        <v>5</v>
      </c>
      <c r="B60" s="152"/>
      <c r="C60" s="58"/>
      <c r="D60" s="58"/>
      <c r="E60" s="58"/>
      <c r="F60" s="73">
        <f>'Youth Gen Prgm Budget Narrative'!D10</f>
        <v>0</v>
      </c>
    </row>
    <row r="61" spans="1:6">
      <c r="A61" s="57" t="s">
        <v>195</v>
      </c>
      <c r="B61" s="152"/>
      <c r="C61" s="58"/>
      <c r="D61" s="58"/>
      <c r="E61" s="58"/>
      <c r="F61" s="73">
        <f>'Youth Gen Prgm Budget Narrative'!D16</f>
        <v>0</v>
      </c>
    </row>
    <row r="62" spans="1:6">
      <c r="A62" s="57" t="s">
        <v>215</v>
      </c>
      <c r="B62" s="152"/>
      <c r="C62" s="58"/>
      <c r="D62" s="58"/>
      <c r="E62" s="58"/>
      <c r="F62" s="73">
        <f>'Youth Gen Prgm Budget Narrative'!D18</f>
        <v>0</v>
      </c>
    </row>
    <row r="63" spans="1:6">
      <c r="A63" s="57" t="s">
        <v>159</v>
      </c>
      <c r="B63" s="152"/>
      <c r="C63" s="58"/>
      <c r="D63" s="58"/>
      <c r="E63" s="58"/>
      <c r="F63" s="73">
        <v>0</v>
      </c>
    </row>
    <row r="64" spans="1:6">
      <c r="A64" s="57" t="s">
        <v>194</v>
      </c>
      <c r="B64" s="152"/>
      <c r="C64" s="58"/>
      <c r="D64" s="58"/>
      <c r="E64" s="58"/>
      <c r="F64" s="73">
        <v>0</v>
      </c>
    </row>
    <row r="65" spans="1:6">
      <c r="A65" s="57"/>
      <c r="B65" s="152"/>
      <c r="C65" s="58"/>
      <c r="D65" s="58"/>
      <c r="E65" s="58"/>
      <c r="F65" s="75"/>
    </row>
    <row r="66" spans="1:6" ht="18.600000000000001" thickBot="1">
      <c r="A66" s="203" t="s">
        <v>163</v>
      </c>
      <c r="B66" s="204"/>
      <c r="C66" s="204"/>
      <c r="D66" s="204"/>
      <c r="E66" s="205"/>
      <c r="F66" s="86">
        <f>SUM(F60:F65)</f>
        <v>0</v>
      </c>
    </row>
    <row r="67" spans="1:6">
      <c r="A67" s="156"/>
      <c r="B67" s="157"/>
      <c r="C67" s="157"/>
      <c r="D67" s="157"/>
      <c r="E67" s="157"/>
      <c r="F67" s="87"/>
    </row>
    <row r="68" spans="1:6" ht="18.600000000000001" thickBot="1">
      <c r="A68" s="203" t="s">
        <v>178</v>
      </c>
      <c r="B68" s="204"/>
      <c r="C68" s="204"/>
      <c r="D68" s="204"/>
      <c r="E68" s="204"/>
      <c r="F68" s="86">
        <f>F56+F66</f>
        <v>0</v>
      </c>
    </row>
    <row r="69" spans="1:6">
      <c r="A69" s="76" t="s">
        <v>216</v>
      </c>
      <c r="B69" s="141"/>
      <c r="C69" s="141"/>
      <c r="D69" s="141"/>
      <c r="E69" s="141"/>
      <c r="F69" s="90"/>
    </row>
    <row r="70" spans="1:6">
      <c r="A70" s="57" t="s">
        <v>196</v>
      </c>
      <c r="B70" s="183"/>
      <c r="C70" s="183"/>
      <c r="D70" s="183"/>
      <c r="E70" s="184"/>
      <c r="F70" s="73">
        <f>'Youth Gen Prgm Budget Narrative'!D8</f>
        <v>0</v>
      </c>
    </row>
    <row r="71" spans="1:6">
      <c r="A71" s="57" t="s">
        <v>193</v>
      </c>
      <c r="B71" s="185"/>
      <c r="C71" s="185"/>
      <c r="D71" s="186"/>
      <c r="E71" s="187"/>
      <c r="F71" s="83">
        <f>'Youth Gen Prgm Budget Narrative'!D12</f>
        <v>0</v>
      </c>
    </row>
    <row r="72" spans="1:6">
      <c r="A72" s="57" t="s">
        <v>214</v>
      </c>
      <c r="B72" s="152"/>
      <c r="C72" s="58"/>
      <c r="D72" s="58"/>
      <c r="E72" s="58"/>
      <c r="F72" s="73">
        <f>'Youth Gen Prgm Budget Narrative'!D20</f>
        <v>0</v>
      </c>
    </row>
    <row r="73" spans="1:6">
      <c r="A73" s="57" t="s">
        <v>197</v>
      </c>
      <c r="B73" s="183"/>
      <c r="C73" s="183"/>
      <c r="D73" s="183"/>
      <c r="E73" s="183"/>
      <c r="F73" s="73">
        <f>'Youth Gen Prgm Budget Narrative'!D22</f>
        <v>0</v>
      </c>
    </row>
    <row r="74" spans="1:6">
      <c r="A74" s="57"/>
      <c r="B74" s="183"/>
      <c r="C74" s="183"/>
      <c r="D74" s="183"/>
      <c r="E74" s="183"/>
      <c r="F74" s="188"/>
    </row>
    <row r="75" spans="1:6" ht="18.600000000000001" thickBot="1">
      <c r="A75" s="253" t="s">
        <v>198</v>
      </c>
      <c r="B75" s="254"/>
      <c r="C75" s="254"/>
      <c r="D75" s="254"/>
      <c r="E75" s="254"/>
      <c r="F75" s="86">
        <f>SUM(F70:F74)</f>
        <v>0</v>
      </c>
    </row>
    <row r="76" spans="1:6" ht="18.600000000000001" thickBot="1">
      <c r="A76" s="142"/>
      <c r="F76" s="92"/>
    </row>
    <row r="77" spans="1:6" ht="18.600000000000001" thickBot="1">
      <c r="A77" s="276" t="s">
        <v>164</v>
      </c>
      <c r="B77" s="277"/>
      <c r="C77" s="277"/>
      <c r="D77" s="277"/>
      <c r="E77" s="278"/>
      <c r="F77" s="189">
        <f>F45+F68+F75</f>
        <v>0</v>
      </c>
    </row>
    <row r="78" spans="1:6">
      <c r="A78" s="264" t="s">
        <v>205</v>
      </c>
      <c r="B78" s="265"/>
      <c r="C78" s="265"/>
      <c r="D78" s="265"/>
      <c r="E78" s="265"/>
      <c r="F78" s="266"/>
    </row>
    <row r="79" spans="1:6" ht="39.450000000000003" customHeight="1" thickBot="1">
      <c r="A79" s="267" t="s">
        <v>183</v>
      </c>
      <c r="B79" s="268"/>
      <c r="C79" s="268"/>
      <c r="D79" s="268"/>
      <c r="E79" s="268"/>
      <c r="F79" s="269"/>
    </row>
    <row r="80" spans="1:6">
      <c r="A80" s="270" t="s">
        <v>184</v>
      </c>
      <c r="B80" s="271"/>
      <c r="C80" s="271"/>
      <c r="D80" s="271"/>
      <c r="E80" s="271"/>
      <c r="F80" s="272"/>
    </row>
    <row r="81" spans="1:6">
      <c r="A81" s="169"/>
      <c r="B81" s="170"/>
      <c r="C81" s="170"/>
      <c r="D81" s="170"/>
      <c r="E81" s="171"/>
      <c r="F81" s="172"/>
    </row>
    <row r="82" spans="1:6" ht="18.600000000000001" thickBot="1">
      <c r="A82" s="158" t="s">
        <v>185</v>
      </c>
      <c r="B82" s="159"/>
      <c r="C82" s="160" t="s">
        <v>186</v>
      </c>
      <c r="D82" s="159"/>
      <c r="E82" s="161" t="s">
        <v>226</v>
      </c>
      <c r="F82" s="173">
        <f>B82*D82*15</f>
        <v>0</v>
      </c>
    </row>
    <row r="83" spans="1:6">
      <c r="A83" s="162"/>
      <c r="B83" s="163"/>
      <c r="C83" s="163"/>
      <c r="D83" s="164"/>
      <c r="E83" s="165"/>
      <c r="F83" s="174"/>
    </row>
    <row r="84" spans="1:6">
      <c r="A84" s="273" t="s">
        <v>187</v>
      </c>
      <c r="B84" s="274"/>
      <c r="C84" s="274"/>
      <c r="D84" s="274"/>
      <c r="E84" s="275"/>
      <c r="F84" s="173">
        <f>F82*10%</f>
        <v>0</v>
      </c>
    </row>
    <row r="85" spans="1:6">
      <c r="A85" s="175"/>
      <c r="B85" s="176"/>
      <c r="C85" s="176"/>
      <c r="D85" s="177"/>
      <c r="E85" s="178"/>
      <c r="F85" s="174"/>
    </row>
    <row r="86" spans="1:6">
      <c r="A86" s="175"/>
      <c r="B86" s="176"/>
      <c r="C86" s="176"/>
      <c r="D86" s="177"/>
      <c r="E86" s="178"/>
      <c r="F86" s="174"/>
    </row>
    <row r="87" spans="1:6">
      <c r="A87" s="175"/>
      <c r="B87" s="176"/>
      <c r="C87" s="176"/>
      <c r="D87" s="177"/>
      <c r="E87" s="178"/>
      <c r="F87" s="174"/>
    </row>
    <row r="88" spans="1:6" ht="18.600000000000001" thickBot="1">
      <c r="A88" s="255" t="s">
        <v>188</v>
      </c>
      <c r="B88" s="256"/>
      <c r="C88" s="256"/>
      <c r="D88" s="256"/>
      <c r="E88" s="257"/>
      <c r="F88" s="179">
        <f>SUM(F82:F84)</f>
        <v>0</v>
      </c>
    </row>
  </sheetData>
  <sheetProtection selectLockedCells="1"/>
  <protectedRanges>
    <protectedRange sqref="A43:C43 A53:C55" name="Range2"/>
    <protectedRange sqref="F43 F53:F55" name="Range2_1"/>
    <protectedRange sqref="F44:F45" name="Range2_2"/>
    <protectedRange sqref="F72 F61:F62 F63:F65" name="Range3_5"/>
  </protectedRanges>
  <sortState xmlns:xlrd2="http://schemas.microsoft.com/office/spreadsheetml/2017/richdata2" ref="A78:H83">
    <sortCondition ref="A78"/>
  </sortState>
  <mergeCells count="36">
    <mergeCell ref="A75:E75"/>
    <mergeCell ref="A88:E88"/>
    <mergeCell ref="A34:E34"/>
    <mergeCell ref="A45:E45"/>
    <mergeCell ref="A38:E38"/>
    <mergeCell ref="A47:E47"/>
    <mergeCell ref="A56:E56"/>
    <mergeCell ref="A68:E68"/>
    <mergeCell ref="A78:F78"/>
    <mergeCell ref="A79:F79"/>
    <mergeCell ref="A80:F80"/>
    <mergeCell ref="A84:E84"/>
    <mergeCell ref="A77:E77"/>
    <mergeCell ref="A66:E66"/>
    <mergeCell ref="A1:F1"/>
    <mergeCell ref="A8:E8"/>
    <mergeCell ref="A10:E11"/>
    <mergeCell ref="A9:E9"/>
    <mergeCell ref="A2:F2"/>
    <mergeCell ref="A3:D3"/>
    <mergeCell ref="A4:D4"/>
    <mergeCell ref="A5:D5"/>
    <mergeCell ref="A6:D6"/>
    <mergeCell ref="E3:F3"/>
    <mergeCell ref="E4:F4"/>
    <mergeCell ref="E5:F5"/>
    <mergeCell ref="E6:F6"/>
    <mergeCell ref="E7:F7"/>
    <mergeCell ref="A7:D7"/>
    <mergeCell ref="A14:E14"/>
    <mergeCell ref="A21:E21"/>
    <mergeCell ref="A33:E33"/>
    <mergeCell ref="A49:E50"/>
    <mergeCell ref="A16:E16"/>
    <mergeCell ref="A39:E40"/>
    <mergeCell ref="A48:E48"/>
  </mergeCells>
  <printOptions horizontalCentered="1"/>
  <pageMargins left="0" right="0" top="0.5" bottom="0" header="0" footer="0"/>
  <pageSetup scale="82" fitToHeight="0" orientation="portrait" cellComments="asDisplayed" r:id="rId1"/>
  <rowBreaks count="3" manualBreakCount="3">
    <brk id="38" max="5" man="1"/>
    <brk id="48" max="5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showGridLines="0" zoomScale="70" zoomScaleNormal="70" workbookViewId="0">
      <selection activeCell="D4" sqref="D4"/>
    </sheetView>
  </sheetViews>
  <sheetFormatPr defaultColWidth="16.109375" defaultRowHeight="18"/>
  <cols>
    <col min="1" max="1" width="67.109375" style="59" bestFit="1" customWidth="1"/>
    <col min="2" max="2" width="23.77734375" style="59" bestFit="1" customWidth="1"/>
    <col min="3" max="3" width="9.109375" style="59" bestFit="1" customWidth="1"/>
    <col min="4" max="4" width="16.77734375" style="59" bestFit="1" customWidth="1"/>
    <col min="5" max="5" width="17" style="101" bestFit="1" customWidth="1"/>
    <col min="6" max="6" width="19.77734375" style="104" bestFit="1" customWidth="1"/>
    <col min="7" max="7" width="15.5546875" style="101" bestFit="1" customWidth="1"/>
    <col min="8" max="8" width="18.5546875" style="59" bestFit="1" customWidth="1"/>
    <col min="9" max="10" width="16.77734375" style="59" bestFit="1" customWidth="1"/>
    <col min="11" max="11" width="14.88671875" style="59" bestFit="1" customWidth="1"/>
    <col min="12" max="12" width="15.44140625" style="59" customWidth="1"/>
    <col min="13" max="16384" width="16.109375" style="59"/>
  </cols>
  <sheetData>
    <row r="1" spans="1:12" ht="20.100000000000001" customHeight="1">
      <c r="A1" s="279" t="s">
        <v>167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12">
      <c r="A2" s="280" t="s">
        <v>236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1:12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</row>
    <row r="4" spans="1:12" ht="108">
      <c r="A4" s="93" t="s">
        <v>6</v>
      </c>
      <c r="B4" s="93" t="s">
        <v>174</v>
      </c>
      <c r="C4" s="93" t="s">
        <v>151</v>
      </c>
      <c r="D4" s="94" t="s">
        <v>237</v>
      </c>
      <c r="E4" s="95" t="s">
        <v>208</v>
      </c>
      <c r="F4" s="94" t="s">
        <v>209</v>
      </c>
      <c r="G4" s="94" t="s">
        <v>179</v>
      </c>
      <c r="H4" s="94" t="s">
        <v>180</v>
      </c>
      <c r="I4" s="96" t="s">
        <v>169</v>
      </c>
      <c r="J4" s="94" t="s">
        <v>170</v>
      </c>
      <c r="K4" s="96" t="s">
        <v>154</v>
      </c>
      <c r="L4" s="94" t="s">
        <v>7</v>
      </c>
    </row>
    <row r="5" spans="1:12" s="70" customFormat="1" ht="30.45" customHeight="1">
      <c r="A5" s="121"/>
      <c r="B5" s="122"/>
      <c r="C5" s="109"/>
      <c r="D5" s="109">
        <f>C5*(261*8)</f>
        <v>0</v>
      </c>
      <c r="E5" s="202"/>
      <c r="F5" s="111">
        <f>ROUND(D5*E5,2)</f>
        <v>0</v>
      </c>
      <c r="G5" s="123">
        <v>0</v>
      </c>
      <c r="H5" s="111">
        <f t="shared" ref="H5" si="0">D5*G5</f>
        <v>0</v>
      </c>
      <c r="I5" s="199">
        <f>100%-E5-G5</f>
        <v>1</v>
      </c>
      <c r="J5" s="111">
        <f t="shared" ref="J5" si="1">D5*I5</f>
        <v>0</v>
      </c>
      <c r="K5" s="116">
        <f>E5+G5+I5</f>
        <v>1</v>
      </c>
      <c r="L5" s="111">
        <f>F5+H5+J5</f>
        <v>0</v>
      </c>
    </row>
    <row r="6" spans="1:12" s="70" customFormat="1" ht="30.45" customHeight="1">
      <c r="A6" s="121"/>
      <c r="B6" s="122"/>
      <c r="C6" s="109"/>
      <c r="D6" s="109"/>
      <c r="E6" s="123"/>
      <c r="F6" s="111"/>
      <c r="G6" s="123"/>
      <c r="H6" s="111"/>
      <c r="I6" s="123"/>
      <c r="J6" s="111"/>
      <c r="K6" s="116"/>
      <c r="L6" s="111"/>
    </row>
    <row r="7" spans="1:12" ht="25.2" customHeight="1">
      <c r="A7" s="99" t="s">
        <v>8</v>
      </c>
      <c r="B7" s="99"/>
      <c r="C7" s="99"/>
      <c r="D7" s="97">
        <f>SUM(D5:D6)</f>
        <v>0</v>
      </c>
      <c r="E7" s="98"/>
      <c r="F7" s="97">
        <f>SUM(F5:F6)</f>
        <v>0</v>
      </c>
      <c r="G7" s="97"/>
      <c r="H7" s="97">
        <f>SUM(H5:H6)</f>
        <v>0</v>
      </c>
      <c r="I7" s="97"/>
      <c r="J7" s="97">
        <f>SUM(J5:J6)</f>
        <v>0</v>
      </c>
      <c r="K7" s="97"/>
      <c r="L7" s="97">
        <f>SUM(L5:L6)</f>
        <v>0</v>
      </c>
    </row>
    <row r="8" spans="1:12" ht="25.2" customHeight="1">
      <c r="D8" s="100"/>
      <c r="F8" s="102"/>
      <c r="H8" s="100"/>
    </row>
    <row r="9" spans="1:12" ht="25.2" customHeight="1">
      <c r="D9" s="100"/>
      <c r="F9" s="100"/>
      <c r="H9" s="100"/>
    </row>
    <row r="10" spans="1:12" ht="20.100000000000001" customHeight="1">
      <c r="E10" s="103"/>
      <c r="F10" s="59"/>
      <c r="G10" s="103"/>
    </row>
    <row r="11" spans="1:12" ht="20.100000000000001" customHeight="1">
      <c r="F11" s="59"/>
    </row>
    <row r="12" spans="1:12">
      <c r="F12" s="59"/>
    </row>
    <row r="13" spans="1:12">
      <c r="E13" s="200"/>
      <c r="F13" s="59"/>
    </row>
    <row r="14" spans="1:12">
      <c r="E14" s="198"/>
      <c r="F14" s="201"/>
    </row>
    <row r="15" spans="1:12">
      <c r="F15" s="59"/>
    </row>
    <row r="16" spans="1:12">
      <c r="F16" s="59"/>
    </row>
  </sheetData>
  <sheetProtection selectLockedCells="1"/>
  <mergeCells count="3">
    <mergeCell ref="A1:L1"/>
    <mergeCell ref="A2:L2"/>
    <mergeCell ref="A3:L3"/>
  </mergeCells>
  <printOptions horizontalCentered="1"/>
  <pageMargins left="0" right="0" top="0" bottom="0" header="0.4" footer="0"/>
  <pageSetup scale="50" fitToHeight="0" pageOrder="overThenDown" orientation="landscape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"/>
  <sheetViews>
    <sheetView showGridLines="0" zoomScale="70" zoomScaleNormal="70" zoomScaleSheetLayoutView="80" workbookViewId="0">
      <selection activeCell="D4" sqref="D4"/>
    </sheetView>
  </sheetViews>
  <sheetFormatPr defaultColWidth="18.109375" defaultRowHeight="18"/>
  <cols>
    <col min="1" max="1" width="62.88671875" style="118" bestFit="1" customWidth="1"/>
    <col min="2" max="2" width="19.44140625" style="71" bestFit="1" customWidth="1"/>
    <col min="3" max="3" width="15.88671875" style="59" customWidth="1"/>
    <col min="4" max="4" width="18.109375" style="59"/>
    <col min="5" max="5" width="18.109375" style="101"/>
    <col min="6" max="6" width="18.109375" style="104"/>
    <col min="7" max="7" width="18.109375" style="119"/>
    <col min="8" max="10" width="18.109375" style="59"/>
    <col min="11" max="11" width="18.109375" style="120"/>
    <col min="12" max="16384" width="18.109375" style="59"/>
  </cols>
  <sheetData>
    <row r="1" spans="1:12">
      <c r="A1" s="282" t="s">
        <v>222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>
      <c r="A2" s="280" t="str">
        <f>'Admin Personnel Detail'!A2:L2</f>
        <v xml:space="preserve">  Budget Period From: January 1, 2026 to June 30, 2026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1:12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</row>
    <row r="4" spans="1:12" ht="116.4" customHeight="1">
      <c r="A4" s="93" t="s">
        <v>6</v>
      </c>
      <c r="B4" s="93" t="s">
        <v>175</v>
      </c>
      <c r="C4" s="93" t="s">
        <v>152</v>
      </c>
      <c r="D4" s="94" t="s">
        <v>237</v>
      </c>
      <c r="E4" s="105" t="s">
        <v>210</v>
      </c>
      <c r="F4" s="94" t="s">
        <v>211</v>
      </c>
      <c r="G4" s="94" t="s">
        <v>179</v>
      </c>
      <c r="H4" s="94" t="s">
        <v>180</v>
      </c>
      <c r="I4" s="106" t="s">
        <v>171</v>
      </c>
      <c r="J4" s="94" t="s">
        <v>172</v>
      </c>
      <c r="K4" s="107" t="s">
        <v>155</v>
      </c>
      <c r="L4" s="94" t="s">
        <v>7</v>
      </c>
    </row>
    <row r="5" spans="1:12" s="70" customFormat="1" ht="36" customHeight="1">
      <c r="A5" s="124"/>
      <c r="B5" s="108"/>
      <c r="C5" s="109"/>
      <c r="D5" s="109">
        <f>C5*(261*8)</f>
        <v>0</v>
      </c>
      <c r="E5" s="110">
        <v>1</v>
      </c>
      <c r="F5" s="111">
        <f>D5*E5</f>
        <v>0</v>
      </c>
      <c r="G5" s="112">
        <v>0</v>
      </c>
      <c r="H5" s="111">
        <f>D5*G5</f>
        <v>0</v>
      </c>
      <c r="I5" s="190">
        <f>100%-E5-G5</f>
        <v>0</v>
      </c>
      <c r="J5" s="111">
        <f>D5*I5</f>
        <v>0</v>
      </c>
      <c r="K5" s="113">
        <f>E5+G5+I5</f>
        <v>1</v>
      </c>
      <c r="L5" s="111">
        <f>F5+H5+J5</f>
        <v>0</v>
      </c>
    </row>
    <row r="6" spans="1:12" s="70" customFormat="1" ht="34.65" customHeight="1">
      <c r="A6" s="124"/>
      <c r="B6" s="108"/>
      <c r="C6" s="109"/>
      <c r="D6" s="109">
        <f>C6*(261*8)</f>
        <v>0</v>
      </c>
      <c r="E6" s="110">
        <v>1</v>
      </c>
      <c r="F6" s="111">
        <f t="shared" ref="F6" si="0">D6*E6</f>
        <v>0</v>
      </c>
      <c r="G6" s="112">
        <v>0</v>
      </c>
      <c r="H6" s="111">
        <f>D6*G6</f>
        <v>0</v>
      </c>
      <c r="I6" s="190">
        <f>100%-E6-G6</f>
        <v>0</v>
      </c>
      <c r="J6" s="111">
        <f>D6*I6</f>
        <v>0</v>
      </c>
      <c r="K6" s="113">
        <f>E6+G6+I6</f>
        <v>1</v>
      </c>
      <c r="L6" s="111">
        <f>F6+H6+J6</f>
        <v>0</v>
      </c>
    </row>
    <row r="7" spans="1:12" s="70" customFormat="1" ht="30.45" customHeight="1">
      <c r="A7" s="124"/>
      <c r="B7" s="108"/>
      <c r="C7" s="109"/>
      <c r="D7" s="109"/>
      <c r="E7" s="110"/>
      <c r="F7" s="111"/>
      <c r="G7" s="112"/>
      <c r="H7" s="111"/>
      <c r="I7" s="112"/>
      <c r="J7" s="111"/>
      <c r="K7" s="113"/>
      <c r="L7" s="111"/>
    </row>
    <row r="8" spans="1:12" s="70" customFormat="1" ht="30.45" customHeight="1">
      <c r="A8" s="114" t="s">
        <v>8</v>
      </c>
      <c r="B8" s="115"/>
      <c r="C8" s="115"/>
      <c r="D8" s="111">
        <f>SUM(D5:D7)</f>
        <v>0</v>
      </c>
      <c r="E8" s="116"/>
      <c r="F8" s="111">
        <f>SUM(F5:F7)</f>
        <v>0</v>
      </c>
      <c r="G8" s="117"/>
      <c r="H8" s="111">
        <f>SUM(H5:H7)</f>
        <v>0</v>
      </c>
      <c r="I8" s="116"/>
      <c r="J8" s="111">
        <f>SUM(J5:J7)</f>
        <v>0</v>
      </c>
      <c r="K8" s="113"/>
      <c r="L8" s="111">
        <f>SUM(L5:L7)</f>
        <v>0</v>
      </c>
    </row>
  </sheetData>
  <sheetProtection selectLockedCells="1"/>
  <sortState xmlns:xlrd2="http://schemas.microsoft.com/office/spreadsheetml/2017/richdata2" ref="A2:AG66">
    <sortCondition ref="B2:B66"/>
  </sortState>
  <mergeCells count="3">
    <mergeCell ref="A3:L3"/>
    <mergeCell ref="A2:L2"/>
    <mergeCell ref="A1:L1"/>
  </mergeCells>
  <printOptions horizontalCentered="1"/>
  <pageMargins left="0" right="0" top="0.65" bottom="0" header="0" footer="0"/>
  <pageSetup scale="50" fitToHeight="0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4"/>
  <sheetViews>
    <sheetView showGridLines="0" zoomScale="85" zoomScaleNormal="85" workbookViewId="0">
      <selection activeCell="J5" sqref="J5"/>
    </sheetView>
  </sheetViews>
  <sheetFormatPr defaultColWidth="9.109375" defaultRowHeight="18"/>
  <cols>
    <col min="1" max="1" width="35.44140625" style="59" customWidth="1"/>
    <col min="2" max="2" width="12.44140625" style="89" bestFit="1" customWidth="1"/>
    <col min="3" max="3" width="21.109375" style="133" bestFit="1" customWidth="1"/>
    <col min="4" max="4" width="21.109375" style="59" bestFit="1" customWidth="1"/>
    <col min="5" max="5" width="17.21875" style="59" customWidth="1"/>
    <col min="6" max="16384" width="9.109375" style="59"/>
  </cols>
  <sheetData>
    <row r="1" spans="1:8" s="125" customFormat="1">
      <c r="A1" s="279" t="s">
        <v>212</v>
      </c>
      <c r="B1" s="279"/>
      <c r="C1" s="279"/>
      <c r="D1" s="279"/>
    </row>
    <row r="2" spans="1:8" s="125" customFormat="1" ht="14.4" customHeight="1">
      <c r="A2" s="284" t="s">
        <v>9</v>
      </c>
      <c r="B2" s="284"/>
      <c r="C2" s="284"/>
      <c r="D2" s="284"/>
    </row>
    <row r="3" spans="1:8" s="127" customFormat="1">
      <c r="A3" s="285" t="s">
        <v>10</v>
      </c>
      <c r="B3" s="285"/>
      <c r="C3" s="285"/>
      <c r="D3" s="285"/>
    </row>
    <row r="4" spans="1:8" s="132" customFormat="1">
      <c r="A4" s="283" t="str">
        <f>'Admin Personnel Detail'!A2:L2</f>
        <v xml:space="preserve">  Budget Period From: January 1, 2026 to June 30, 2026</v>
      </c>
      <c r="B4" s="283"/>
      <c r="C4" s="283"/>
      <c r="D4" s="283"/>
    </row>
    <row r="5" spans="1:8" s="132" customFormat="1">
      <c r="A5" s="283"/>
      <c r="B5" s="283"/>
      <c r="C5" s="283"/>
      <c r="D5" s="283"/>
    </row>
    <row r="6" spans="1:8" s="132" customFormat="1" ht="34.799999999999997">
      <c r="A6" s="126" t="s">
        <v>11</v>
      </c>
      <c r="B6" s="127" t="s">
        <v>12</v>
      </c>
      <c r="C6" s="128" t="s">
        <v>13</v>
      </c>
      <c r="D6" s="127" t="s">
        <v>14</v>
      </c>
    </row>
    <row r="7" spans="1:8" s="132" customFormat="1" ht="17.399999999999999">
      <c r="A7" s="134"/>
      <c r="B7" s="129"/>
      <c r="C7" s="130"/>
      <c r="D7" s="131"/>
    </row>
    <row r="8" spans="1:8" s="135" customFormat="1">
      <c r="A8" s="191" t="s">
        <v>199</v>
      </c>
      <c r="B8" s="145"/>
      <c r="C8" s="147"/>
      <c r="D8" s="148">
        <f>B8*C8</f>
        <v>0</v>
      </c>
      <c r="H8" s="197"/>
    </row>
    <row r="9" spans="1:8" s="132" customFormat="1" ht="36">
      <c r="A9" s="195" t="s">
        <v>220</v>
      </c>
      <c r="B9" s="145"/>
      <c r="C9" s="149"/>
      <c r="D9" s="150"/>
      <c r="H9" s="197"/>
    </row>
    <row r="10" spans="1:8" s="132" customFormat="1">
      <c r="A10" s="192" t="s">
        <v>15</v>
      </c>
      <c r="B10" s="145"/>
      <c r="C10" s="147"/>
      <c r="D10" s="148">
        <f>B10*C10</f>
        <v>0</v>
      </c>
      <c r="H10" s="197"/>
    </row>
    <row r="11" spans="1:8" ht="36">
      <c r="A11" s="195" t="s">
        <v>225</v>
      </c>
      <c r="B11" s="145"/>
      <c r="C11" s="149"/>
      <c r="D11" s="150"/>
      <c r="H11" s="197"/>
    </row>
    <row r="12" spans="1:8" s="132" customFormat="1">
      <c r="A12" s="193" t="s">
        <v>191</v>
      </c>
      <c r="B12" s="145"/>
      <c r="C12" s="147"/>
      <c r="D12" s="148">
        <f>B12*C12</f>
        <v>0</v>
      </c>
      <c r="H12" s="197"/>
    </row>
    <row r="13" spans="1:8" s="132" customFormat="1" ht="72">
      <c r="A13" s="195" t="s">
        <v>229</v>
      </c>
      <c r="B13" s="145"/>
      <c r="C13" s="149"/>
      <c r="D13" s="150"/>
      <c r="H13" s="197"/>
    </row>
    <row r="14" spans="1:8" s="132" customFormat="1">
      <c r="A14" s="192" t="s">
        <v>168</v>
      </c>
      <c r="B14" s="145"/>
      <c r="C14" s="196"/>
      <c r="D14" s="148">
        <f>B14*C14</f>
        <v>0</v>
      </c>
      <c r="H14" s="197"/>
    </row>
    <row r="15" spans="1:8" s="132" customFormat="1" ht="98.4" customHeight="1">
      <c r="A15" s="195" t="s">
        <v>221</v>
      </c>
      <c r="B15" s="145"/>
      <c r="C15" s="149"/>
      <c r="D15" s="150"/>
      <c r="H15" s="197"/>
    </row>
    <row r="16" spans="1:8" s="132" customFormat="1">
      <c r="A16" s="192" t="s">
        <v>192</v>
      </c>
      <c r="B16" s="145"/>
      <c r="C16" s="147"/>
      <c r="D16" s="148">
        <f>B16*C16</f>
        <v>0</v>
      </c>
      <c r="H16" s="197"/>
    </row>
    <row r="17" spans="1:4" s="132" customFormat="1" ht="90">
      <c r="A17" s="195" t="s">
        <v>223</v>
      </c>
      <c r="B17" s="145"/>
      <c r="C17" s="149"/>
      <c r="D17" s="150"/>
    </row>
    <row r="18" spans="1:4" s="132" customFormat="1">
      <c r="A18" s="193" t="s">
        <v>219</v>
      </c>
      <c r="B18" s="145"/>
      <c r="C18" s="147"/>
      <c r="D18" s="148">
        <f>B18*C18</f>
        <v>0</v>
      </c>
    </row>
    <row r="19" spans="1:4" s="132" customFormat="1" ht="197.4" customHeight="1">
      <c r="A19" s="195" t="s">
        <v>227</v>
      </c>
      <c r="B19" s="145"/>
      <c r="C19" s="149"/>
      <c r="D19" s="150"/>
    </row>
    <row r="20" spans="1:4" s="132" customFormat="1">
      <c r="A20" s="193" t="s">
        <v>213</v>
      </c>
      <c r="B20" s="145"/>
      <c r="C20" s="147"/>
      <c r="D20" s="148">
        <f>B20*C20</f>
        <v>0</v>
      </c>
    </row>
    <row r="21" spans="1:4" s="132" customFormat="1" ht="72">
      <c r="A21" s="195" t="s">
        <v>224</v>
      </c>
      <c r="B21" s="145"/>
      <c r="C21" s="149"/>
      <c r="D21" s="150"/>
    </row>
    <row r="22" spans="1:4">
      <c r="A22" s="194" t="s">
        <v>200</v>
      </c>
      <c r="B22" s="145"/>
      <c r="C22" s="147"/>
      <c r="D22" s="148">
        <f>B22*C22</f>
        <v>0</v>
      </c>
    </row>
    <row r="23" spans="1:4" ht="72">
      <c r="A23" s="195" t="s">
        <v>228</v>
      </c>
      <c r="B23" s="145"/>
      <c r="C23" s="149"/>
      <c r="D23" s="150"/>
    </row>
    <row r="24" spans="1:4">
      <c r="A24" s="146"/>
      <c r="B24" s="143"/>
      <c r="C24" s="144" t="s">
        <v>149</v>
      </c>
      <c r="D24" s="150">
        <f>SUM(D8:D23)</f>
        <v>0</v>
      </c>
    </row>
  </sheetData>
  <sheetProtection selectLockedCells="1"/>
  <mergeCells count="5">
    <mergeCell ref="A4:D4"/>
    <mergeCell ref="A1:D1"/>
    <mergeCell ref="A2:D2"/>
    <mergeCell ref="A3:D3"/>
    <mergeCell ref="A5:D5"/>
  </mergeCells>
  <printOptions horizontalCentered="1"/>
  <pageMargins left="0.12" right="0.12" top="0.12" bottom="0.13" header="0.12" footer="0.12"/>
  <pageSetup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60"/>
  <sheetViews>
    <sheetView showGridLines="0" view="pageBreakPreview" zoomScale="80" zoomScaleNormal="90" zoomScaleSheetLayoutView="80" workbookViewId="0">
      <pane xSplit="6" ySplit="2" topLeftCell="AC3" activePane="bottomRight" state="frozen"/>
      <selection pane="topRight" activeCell="F1" sqref="F1"/>
      <selection pane="bottomLeft" activeCell="A8" sqref="A8"/>
      <selection pane="bottomRight" activeCell="AD21" sqref="AD21:AF21"/>
    </sheetView>
  </sheetViews>
  <sheetFormatPr defaultColWidth="14.44140625" defaultRowHeight="14.4"/>
  <cols>
    <col min="1" max="1" width="46.44140625" style="31" bestFit="1" customWidth="1"/>
    <col min="2" max="2" width="25.21875" style="31" bestFit="1" customWidth="1"/>
    <col min="3" max="3" width="11.5546875" style="31" bestFit="1" customWidth="1"/>
    <col min="4" max="5" width="19.5546875" customWidth="1"/>
    <col min="6" max="6" width="18.44140625" customWidth="1"/>
    <col min="7" max="7" width="14.44140625" style="2" customWidth="1"/>
    <col min="8" max="8" width="16.109375" style="1" customWidth="1"/>
    <col min="9" max="9" width="13" style="19" customWidth="1"/>
    <col min="10" max="10" width="16.88671875" customWidth="1"/>
    <col min="11" max="11" width="13.44140625" style="19" customWidth="1"/>
    <col min="12" max="12" width="16.44140625" customWidth="1"/>
    <col min="13" max="13" width="13.44140625" style="21" customWidth="1"/>
    <col min="14" max="14" width="15.44140625" customWidth="1"/>
    <col min="15" max="15" width="13.109375" customWidth="1"/>
    <col min="16" max="16" width="14.5546875" customWidth="1"/>
    <col min="17" max="17" width="13.5546875" style="19" customWidth="1"/>
    <col min="18" max="18" width="13.44140625" customWidth="1"/>
    <col min="19" max="19" width="13.88671875" style="19" customWidth="1"/>
    <col min="20" max="20" width="15.44140625" customWidth="1"/>
    <col min="21" max="21" width="13.5546875" style="21" customWidth="1"/>
    <col min="22" max="22" width="15.44140625" customWidth="1"/>
    <col min="23" max="23" width="13.109375" customWidth="1"/>
    <col min="24" max="24" width="14.5546875" customWidth="1"/>
    <col min="25" max="25" width="17.44140625" hidden="1" customWidth="1"/>
    <col min="26" max="26" width="17.88671875" hidden="1" customWidth="1"/>
    <col min="27" max="28" width="14.5546875" customWidth="1"/>
    <col min="29" max="29" width="13.109375" customWidth="1"/>
    <col min="30" max="30" width="17" customWidth="1"/>
    <col min="31" max="31" width="15.44140625" customWidth="1"/>
    <col min="32" max="32" width="18.44140625" customWidth="1"/>
  </cols>
  <sheetData>
    <row r="1" spans="1:32">
      <c r="A1" s="286"/>
      <c r="B1" s="286"/>
      <c r="C1" s="28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Q1" s="40"/>
      <c r="R1" s="40"/>
      <c r="S1" s="40"/>
      <c r="T1" s="40"/>
    </row>
    <row r="2" spans="1:32" ht="94.95" customHeight="1">
      <c r="A2" s="11" t="s">
        <v>6</v>
      </c>
      <c r="B2" s="11" t="s">
        <v>22</v>
      </c>
      <c r="C2" s="11" t="s">
        <v>142</v>
      </c>
      <c r="D2" s="11" t="s">
        <v>104</v>
      </c>
      <c r="E2" s="11" t="s">
        <v>105</v>
      </c>
      <c r="F2" s="10" t="s">
        <v>16</v>
      </c>
      <c r="G2" s="12" t="s">
        <v>26</v>
      </c>
      <c r="H2" s="10" t="s">
        <v>18</v>
      </c>
      <c r="I2" s="17" t="s">
        <v>23</v>
      </c>
      <c r="J2" s="10" t="s">
        <v>19</v>
      </c>
      <c r="K2" s="17" t="s">
        <v>24</v>
      </c>
      <c r="L2" s="10" t="s">
        <v>20</v>
      </c>
      <c r="M2" s="12" t="s">
        <v>121</v>
      </c>
      <c r="N2" s="10" t="s">
        <v>122</v>
      </c>
      <c r="O2" s="12" t="s">
        <v>127</v>
      </c>
      <c r="P2" s="10" t="s">
        <v>123</v>
      </c>
      <c r="Q2" s="20" t="s">
        <v>86</v>
      </c>
      <c r="R2" s="15" t="s">
        <v>87</v>
      </c>
      <c r="S2" s="20" t="s">
        <v>88</v>
      </c>
      <c r="T2" s="15" t="s">
        <v>89</v>
      </c>
      <c r="U2" s="17" t="s">
        <v>27</v>
      </c>
      <c r="V2" s="10" t="s">
        <v>21</v>
      </c>
      <c r="W2" s="12" t="s">
        <v>128</v>
      </c>
      <c r="X2" s="10" t="s">
        <v>124</v>
      </c>
      <c r="Y2" s="12" t="s">
        <v>129</v>
      </c>
      <c r="Z2" s="10" t="s">
        <v>125</v>
      </c>
      <c r="AA2" s="41" t="s">
        <v>140</v>
      </c>
      <c r="AB2" s="15" t="s">
        <v>141</v>
      </c>
      <c r="AC2" s="12" t="s">
        <v>17</v>
      </c>
      <c r="AD2" s="10" t="s">
        <v>25</v>
      </c>
      <c r="AE2" s="12" t="s">
        <v>90</v>
      </c>
      <c r="AF2" s="10" t="s">
        <v>7</v>
      </c>
    </row>
    <row r="3" spans="1:32" ht="15.6">
      <c r="A3" s="27" t="s">
        <v>33</v>
      </c>
      <c r="B3" s="32" t="s">
        <v>126</v>
      </c>
      <c r="C3" s="42">
        <v>42443</v>
      </c>
      <c r="D3" s="37">
        <v>17.309999999999999</v>
      </c>
      <c r="E3" s="37">
        <f>D3*2088</f>
        <v>36143.279999999999</v>
      </c>
      <c r="F3" s="37">
        <v>36000.120000000003</v>
      </c>
      <c r="G3" s="22">
        <v>0.12</v>
      </c>
      <c r="H3" s="8">
        <f t="shared" ref="H3:H22" si="0">F3*G3</f>
        <v>4320.0144</v>
      </c>
      <c r="I3" s="35">
        <v>0.13</v>
      </c>
      <c r="J3" s="8">
        <f t="shared" ref="J3:J34" si="1">F3*I3</f>
        <v>4680.0156000000006</v>
      </c>
      <c r="K3" s="35">
        <v>0.75</v>
      </c>
      <c r="L3" s="8">
        <f t="shared" ref="L3:L34" si="2">F3*K3</f>
        <v>27000.090000000004</v>
      </c>
      <c r="M3" s="35">
        <v>0</v>
      </c>
      <c r="N3" s="8">
        <f t="shared" ref="N3:N34" si="3">F3*M3</f>
        <v>0</v>
      </c>
      <c r="O3" s="22">
        <v>0</v>
      </c>
      <c r="P3" s="8">
        <f t="shared" ref="P3:P34" si="4">F3*O3</f>
        <v>0</v>
      </c>
      <c r="Q3" s="35">
        <v>0</v>
      </c>
      <c r="R3" s="8">
        <f t="shared" ref="R3:R34" si="5">(F3*Q3)</f>
        <v>0</v>
      </c>
      <c r="S3" s="35">
        <v>0</v>
      </c>
      <c r="T3" s="8">
        <f t="shared" ref="T3:T34" si="6">(F3*S3)</f>
        <v>0</v>
      </c>
      <c r="U3" s="35">
        <v>0</v>
      </c>
      <c r="V3" s="8">
        <f t="shared" ref="V3:V34" si="7">(F3*U3)</f>
        <v>0</v>
      </c>
      <c r="W3" s="22">
        <v>0</v>
      </c>
      <c r="X3" s="8">
        <f t="shared" ref="X3:X34" si="8">F3*W3</f>
        <v>0</v>
      </c>
      <c r="Y3" s="22">
        <v>0</v>
      </c>
      <c r="Z3" s="8">
        <f t="shared" ref="Z3:Z34" si="9">F3*Y3</f>
        <v>0</v>
      </c>
      <c r="AA3" s="22">
        <v>0</v>
      </c>
      <c r="AB3" s="8">
        <f t="shared" ref="AB3:AB34" si="10">F3*AA3</f>
        <v>0</v>
      </c>
      <c r="AC3" s="22">
        <f t="shared" ref="AC3:AC34" si="11">100%-G3-I3-K3-Q3-S3-U3-M3-O3-W3-Y3-AA3</f>
        <v>0</v>
      </c>
      <c r="AD3" s="8">
        <f t="shared" ref="AD3:AD22" si="12">F3*AC3</f>
        <v>0</v>
      </c>
      <c r="AE3" s="9">
        <f t="shared" ref="AE3:AE34" si="13">G3+I3+K3+Q3+S3+U3+M3+O3+W3+Y3+AA3+AC3</f>
        <v>1</v>
      </c>
      <c r="AF3" s="8">
        <f t="shared" ref="AF3:AF34" si="14">H3+J3+L3+R3+T3+V3+N3+P3+X3+Z3+AB3+AD3</f>
        <v>36000.120000000003</v>
      </c>
    </row>
    <row r="4" spans="1:32" ht="15.6">
      <c r="A4" s="27" t="s">
        <v>65</v>
      </c>
      <c r="B4" s="32" t="s">
        <v>35</v>
      </c>
      <c r="C4" s="42"/>
      <c r="D4" s="37">
        <v>22.78</v>
      </c>
      <c r="E4" s="37">
        <f>D4*2088</f>
        <v>47564.639999999999</v>
      </c>
      <c r="F4" s="37">
        <v>47379.98</v>
      </c>
      <c r="G4" s="22">
        <v>0.21133399999999999</v>
      </c>
      <c r="H4" s="8">
        <f t="shared" si="0"/>
        <v>10013.00069332</v>
      </c>
      <c r="I4" s="35">
        <v>0.23033400000000001</v>
      </c>
      <c r="J4" s="8">
        <f t="shared" si="1"/>
        <v>10913.220313320002</v>
      </c>
      <c r="K4" s="35">
        <v>0.45833200000000002</v>
      </c>
      <c r="L4" s="8">
        <f t="shared" si="2"/>
        <v>21715.760993360003</v>
      </c>
      <c r="M4" s="35">
        <v>0</v>
      </c>
      <c r="N4" s="8">
        <f t="shared" si="3"/>
        <v>0</v>
      </c>
      <c r="O4" s="22">
        <v>0.1</v>
      </c>
      <c r="P4" s="8">
        <f t="shared" si="4"/>
        <v>4737.9980000000005</v>
      </c>
      <c r="Q4" s="35">
        <v>0</v>
      </c>
      <c r="R4" s="8">
        <f t="shared" si="5"/>
        <v>0</v>
      </c>
      <c r="S4" s="35">
        <v>0</v>
      </c>
      <c r="T4" s="8">
        <f t="shared" si="6"/>
        <v>0</v>
      </c>
      <c r="U4" s="35">
        <v>0</v>
      </c>
      <c r="V4" s="8">
        <f t="shared" si="7"/>
        <v>0</v>
      </c>
      <c r="W4" s="22">
        <v>0</v>
      </c>
      <c r="X4" s="8">
        <f t="shared" si="8"/>
        <v>0</v>
      </c>
      <c r="Y4" s="22">
        <v>0</v>
      </c>
      <c r="Z4" s="8">
        <f t="shared" si="9"/>
        <v>0</v>
      </c>
      <c r="AA4" s="22">
        <v>0</v>
      </c>
      <c r="AB4" s="8">
        <f t="shared" si="10"/>
        <v>0</v>
      </c>
      <c r="AC4" s="22">
        <f t="shared" si="11"/>
        <v>-8.3266726846886741E-17</v>
      </c>
      <c r="AD4" s="8">
        <f t="shared" si="12"/>
        <v>-3.9451758526709569E-12</v>
      </c>
      <c r="AE4" s="9">
        <f t="shared" si="13"/>
        <v>0.99999999999999989</v>
      </c>
      <c r="AF4" s="8">
        <f t="shared" si="14"/>
        <v>47379.979999999996</v>
      </c>
    </row>
    <row r="5" spans="1:32" s="51" customFormat="1" ht="15.6">
      <c r="A5" s="43" t="s">
        <v>109</v>
      </c>
      <c r="B5" s="44" t="s">
        <v>139</v>
      </c>
      <c r="C5" s="45">
        <v>42556</v>
      </c>
      <c r="D5" s="46">
        <v>17.307749999999999</v>
      </c>
      <c r="E5" s="46">
        <f>D5*2080</f>
        <v>36000.119999999995</v>
      </c>
      <c r="F5" s="46"/>
      <c r="G5" s="47">
        <v>0</v>
      </c>
      <c r="H5" s="48">
        <f t="shared" si="0"/>
        <v>0</v>
      </c>
      <c r="I5" s="49">
        <v>0</v>
      </c>
      <c r="J5" s="48">
        <f t="shared" si="1"/>
        <v>0</v>
      </c>
      <c r="K5" s="49">
        <v>0</v>
      </c>
      <c r="L5" s="48">
        <f t="shared" si="2"/>
        <v>0</v>
      </c>
      <c r="M5" s="49">
        <v>0</v>
      </c>
      <c r="N5" s="48">
        <f t="shared" si="3"/>
        <v>0</v>
      </c>
      <c r="O5" s="47">
        <v>1</v>
      </c>
      <c r="P5" s="48">
        <f t="shared" si="4"/>
        <v>0</v>
      </c>
      <c r="Q5" s="49">
        <v>0</v>
      </c>
      <c r="R5" s="48">
        <f t="shared" si="5"/>
        <v>0</v>
      </c>
      <c r="S5" s="49">
        <v>0</v>
      </c>
      <c r="T5" s="48">
        <f t="shared" si="6"/>
        <v>0</v>
      </c>
      <c r="U5" s="49">
        <v>0</v>
      </c>
      <c r="V5" s="48">
        <f t="shared" si="7"/>
        <v>0</v>
      </c>
      <c r="W5" s="47">
        <v>0</v>
      </c>
      <c r="X5" s="48">
        <f t="shared" si="8"/>
        <v>0</v>
      </c>
      <c r="Y5" s="47">
        <v>0</v>
      </c>
      <c r="Z5" s="48">
        <f t="shared" si="9"/>
        <v>0</v>
      </c>
      <c r="AA5" s="47">
        <v>0</v>
      </c>
      <c r="AB5" s="48">
        <f t="shared" si="10"/>
        <v>0</v>
      </c>
      <c r="AC5" s="47">
        <f t="shared" si="11"/>
        <v>0</v>
      </c>
      <c r="AD5" s="48">
        <f t="shared" si="12"/>
        <v>0</v>
      </c>
      <c r="AE5" s="50">
        <f t="shared" si="13"/>
        <v>1</v>
      </c>
      <c r="AF5" s="48">
        <f t="shared" si="14"/>
        <v>0</v>
      </c>
    </row>
    <row r="6" spans="1:32" ht="15.6">
      <c r="A6" s="27" t="s">
        <v>28</v>
      </c>
      <c r="B6" s="32" t="s">
        <v>36</v>
      </c>
      <c r="C6" s="42"/>
      <c r="D6" s="37">
        <v>18.36</v>
      </c>
      <c r="E6" s="37">
        <f t="shared" ref="E6:E52" si="15">D6*2088</f>
        <v>38335.68</v>
      </c>
      <c r="F6" s="37">
        <v>38192.519999999997</v>
      </c>
      <c r="G6" s="22">
        <v>0.36</v>
      </c>
      <c r="H6" s="8">
        <f t="shared" si="0"/>
        <v>13749.307199999997</v>
      </c>
      <c r="I6" s="35">
        <v>0.39</v>
      </c>
      <c r="J6" s="8">
        <f t="shared" si="1"/>
        <v>14895.0828</v>
      </c>
      <c r="K6" s="35">
        <v>0.25</v>
      </c>
      <c r="L6" s="8">
        <f t="shared" si="2"/>
        <v>9548.1299999999992</v>
      </c>
      <c r="M6" s="35">
        <v>0</v>
      </c>
      <c r="N6" s="8">
        <f t="shared" si="3"/>
        <v>0</v>
      </c>
      <c r="O6" s="22">
        <v>0</v>
      </c>
      <c r="P6" s="8">
        <f t="shared" si="4"/>
        <v>0</v>
      </c>
      <c r="Q6" s="35">
        <v>0</v>
      </c>
      <c r="R6" s="8">
        <f t="shared" si="5"/>
        <v>0</v>
      </c>
      <c r="S6" s="35">
        <v>0</v>
      </c>
      <c r="T6" s="8">
        <f t="shared" si="6"/>
        <v>0</v>
      </c>
      <c r="U6" s="35">
        <v>0</v>
      </c>
      <c r="V6" s="8">
        <f t="shared" si="7"/>
        <v>0</v>
      </c>
      <c r="W6" s="22">
        <v>0</v>
      </c>
      <c r="X6" s="8">
        <f t="shared" si="8"/>
        <v>0</v>
      </c>
      <c r="Y6" s="22">
        <v>0</v>
      </c>
      <c r="Z6" s="8">
        <f t="shared" si="9"/>
        <v>0</v>
      </c>
      <c r="AA6" s="22">
        <v>0</v>
      </c>
      <c r="AB6" s="8">
        <f t="shared" si="10"/>
        <v>0</v>
      </c>
      <c r="AC6" s="22">
        <f t="shared" si="11"/>
        <v>0</v>
      </c>
      <c r="AD6" s="8">
        <f t="shared" si="12"/>
        <v>0</v>
      </c>
      <c r="AE6" s="9">
        <f t="shared" si="13"/>
        <v>1</v>
      </c>
      <c r="AF6" s="8">
        <f t="shared" si="14"/>
        <v>38192.519999999997</v>
      </c>
    </row>
    <row r="7" spans="1:32" ht="15.6">
      <c r="A7" s="27" t="s">
        <v>91</v>
      </c>
      <c r="B7" s="32" t="s">
        <v>37</v>
      </c>
      <c r="C7" s="42"/>
      <c r="D7" s="37">
        <v>16.829999999999998</v>
      </c>
      <c r="E7" s="37">
        <f t="shared" si="15"/>
        <v>35141.039999999994</v>
      </c>
      <c r="F7" s="37">
        <v>35009.67</v>
      </c>
      <c r="G7" s="22">
        <v>0.36</v>
      </c>
      <c r="H7" s="8">
        <f t="shared" si="0"/>
        <v>12603.481199999998</v>
      </c>
      <c r="I7" s="35">
        <v>0.39</v>
      </c>
      <c r="J7" s="8">
        <f t="shared" si="1"/>
        <v>13653.7713</v>
      </c>
      <c r="K7" s="35">
        <v>0.25</v>
      </c>
      <c r="L7" s="8">
        <f t="shared" si="2"/>
        <v>8752.4174999999996</v>
      </c>
      <c r="M7" s="35">
        <v>0</v>
      </c>
      <c r="N7" s="8">
        <f t="shared" si="3"/>
        <v>0</v>
      </c>
      <c r="O7" s="22">
        <v>0</v>
      </c>
      <c r="P7" s="8">
        <f t="shared" si="4"/>
        <v>0</v>
      </c>
      <c r="Q7" s="35">
        <v>0</v>
      </c>
      <c r="R7" s="8">
        <f t="shared" si="5"/>
        <v>0</v>
      </c>
      <c r="S7" s="35">
        <v>0</v>
      </c>
      <c r="T7" s="8">
        <f t="shared" si="6"/>
        <v>0</v>
      </c>
      <c r="U7" s="35">
        <v>0</v>
      </c>
      <c r="V7" s="8">
        <f t="shared" si="7"/>
        <v>0</v>
      </c>
      <c r="W7" s="22">
        <v>0</v>
      </c>
      <c r="X7" s="8">
        <f t="shared" si="8"/>
        <v>0</v>
      </c>
      <c r="Y7" s="22">
        <v>0</v>
      </c>
      <c r="Z7" s="8">
        <f t="shared" si="9"/>
        <v>0</v>
      </c>
      <c r="AA7" s="22">
        <v>0</v>
      </c>
      <c r="AB7" s="8">
        <f t="shared" si="10"/>
        <v>0</v>
      </c>
      <c r="AC7" s="22">
        <f t="shared" si="11"/>
        <v>0</v>
      </c>
      <c r="AD7" s="8">
        <f t="shared" si="12"/>
        <v>0</v>
      </c>
      <c r="AE7" s="9">
        <f t="shared" si="13"/>
        <v>1</v>
      </c>
      <c r="AF7" s="8">
        <f t="shared" si="14"/>
        <v>35009.67</v>
      </c>
    </row>
    <row r="8" spans="1:32" ht="15.6">
      <c r="A8" s="27" t="s">
        <v>130</v>
      </c>
      <c r="B8" s="32" t="s">
        <v>81</v>
      </c>
      <c r="C8" s="42">
        <v>42445</v>
      </c>
      <c r="D8" s="37">
        <v>17.309999999999999</v>
      </c>
      <c r="E8" s="37">
        <f t="shared" si="15"/>
        <v>36143.279999999999</v>
      </c>
      <c r="F8" s="37">
        <v>36000.120000000003</v>
      </c>
      <c r="G8" s="22">
        <v>0.12</v>
      </c>
      <c r="H8" s="8">
        <f t="shared" si="0"/>
        <v>4320.0144</v>
      </c>
      <c r="I8" s="35">
        <v>0.13</v>
      </c>
      <c r="J8" s="8">
        <f t="shared" si="1"/>
        <v>4680.0156000000006</v>
      </c>
      <c r="K8" s="35">
        <v>0.75</v>
      </c>
      <c r="L8" s="8">
        <f t="shared" si="2"/>
        <v>27000.090000000004</v>
      </c>
      <c r="M8" s="35">
        <v>0</v>
      </c>
      <c r="N8" s="8">
        <f t="shared" si="3"/>
        <v>0</v>
      </c>
      <c r="O8" s="22">
        <v>0</v>
      </c>
      <c r="P8" s="8">
        <f t="shared" si="4"/>
        <v>0</v>
      </c>
      <c r="Q8" s="35">
        <v>0</v>
      </c>
      <c r="R8" s="8">
        <f t="shared" si="5"/>
        <v>0</v>
      </c>
      <c r="S8" s="35">
        <v>0</v>
      </c>
      <c r="T8" s="8">
        <f t="shared" si="6"/>
        <v>0</v>
      </c>
      <c r="U8" s="35">
        <v>0</v>
      </c>
      <c r="V8" s="8">
        <f t="shared" si="7"/>
        <v>0</v>
      </c>
      <c r="W8" s="22">
        <v>0</v>
      </c>
      <c r="X8" s="8">
        <f t="shared" si="8"/>
        <v>0</v>
      </c>
      <c r="Y8" s="22">
        <v>0</v>
      </c>
      <c r="Z8" s="8">
        <f t="shared" si="9"/>
        <v>0</v>
      </c>
      <c r="AA8" s="22">
        <v>0</v>
      </c>
      <c r="AB8" s="8">
        <f t="shared" si="10"/>
        <v>0</v>
      </c>
      <c r="AC8" s="22">
        <f t="shared" si="11"/>
        <v>0</v>
      </c>
      <c r="AD8" s="8">
        <f t="shared" si="12"/>
        <v>0</v>
      </c>
      <c r="AE8" s="9">
        <f t="shared" si="13"/>
        <v>1</v>
      </c>
      <c r="AF8" s="8">
        <f t="shared" si="14"/>
        <v>36000.120000000003</v>
      </c>
    </row>
    <row r="9" spans="1:32" ht="15.6">
      <c r="A9" s="27" t="s">
        <v>106</v>
      </c>
      <c r="B9" s="32" t="s">
        <v>111</v>
      </c>
      <c r="C9" s="42"/>
      <c r="D9" s="37">
        <v>18.82</v>
      </c>
      <c r="E9" s="37">
        <f t="shared" si="15"/>
        <v>39296.160000000003</v>
      </c>
      <c r="F9" s="37">
        <v>39140.04</v>
      </c>
      <c r="G9" s="22">
        <v>0</v>
      </c>
      <c r="H9" s="8">
        <f t="shared" si="0"/>
        <v>0</v>
      </c>
      <c r="I9" s="35">
        <v>0</v>
      </c>
      <c r="J9" s="8">
        <f t="shared" si="1"/>
        <v>0</v>
      </c>
      <c r="K9" s="35">
        <v>0</v>
      </c>
      <c r="L9" s="8">
        <f t="shared" si="2"/>
        <v>0</v>
      </c>
      <c r="M9" s="35">
        <v>0.5</v>
      </c>
      <c r="N9" s="8">
        <f t="shared" si="3"/>
        <v>19570.02</v>
      </c>
      <c r="O9" s="22">
        <v>0.5</v>
      </c>
      <c r="P9" s="8">
        <f t="shared" si="4"/>
        <v>19570.02</v>
      </c>
      <c r="Q9" s="35">
        <v>0</v>
      </c>
      <c r="R9" s="8">
        <f t="shared" si="5"/>
        <v>0</v>
      </c>
      <c r="S9" s="35">
        <v>0</v>
      </c>
      <c r="T9" s="8">
        <f t="shared" si="6"/>
        <v>0</v>
      </c>
      <c r="U9" s="35">
        <v>0</v>
      </c>
      <c r="V9" s="8">
        <f t="shared" si="7"/>
        <v>0</v>
      </c>
      <c r="W9" s="22">
        <v>0</v>
      </c>
      <c r="X9" s="8">
        <f t="shared" si="8"/>
        <v>0</v>
      </c>
      <c r="Y9" s="22">
        <v>0</v>
      </c>
      <c r="Z9" s="8">
        <f t="shared" si="9"/>
        <v>0</v>
      </c>
      <c r="AA9" s="22">
        <v>0</v>
      </c>
      <c r="AB9" s="8">
        <f t="shared" si="10"/>
        <v>0</v>
      </c>
      <c r="AC9" s="22">
        <f t="shared" si="11"/>
        <v>0</v>
      </c>
      <c r="AD9" s="8">
        <f t="shared" si="12"/>
        <v>0</v>
      </c>
      <c r="AE9" s="9">
        <f t="shared" si="13"/>
        <v>1</v>
      </c>
      <c r="AF9" s="8">
        <f t="shared" si="14"/>
        <v>39140.04</v>
      </c>
    </row>
    <row r="10" spans="1:32" ht="15.6">
      <c r="A10" s="27" t="s">
        <v>131</v>
      </c>
      <c r="B10" s="32" t="s">
        <v>38</v>
      </c>
      <c r="C10" s="42"/>
      <c r="D10" s="37">
        <v>19.7</v>
      </c>
      <c r="E10" s="37">
        <f t="shared" si="15"/>
        <v>41133.599999999999</v>
      </c>
      <c r="F10" s="37">
        <v>40973.4</v>
      </c>
      <c r="G10" s="22">
        <v>0.223334</v>
      </c>
      <c r="H10" s="8">
        <f t="shared" si="0"/>
        <v>9150.7533156000009</v>
      </c>
      <c r="I10" s="35">
        <v>0.24333399999999999</v>
      </c>
      <c r="J10" s="8">
        <f t="shared" si="1"/>
        <v>9970.2213155999998</v>
      </c>
      <c r="K10" s="35">
        <v>0.48333199999999998</v>
      </c>
      <c r="L10" s="8">
        <f t="shared" si="2"/>
        <v>19803.755368800001</v>
      </c>
      <c r="M10" s="35">
        <v>0.05</v>
      </c>
      <c r="N10" s="8">
        <f t="shared" si="3"/>
        <v>2048.67</v>
      </c>
      <c r="O10" s="22">
        <v>0</v>
      </c>
      <c r="P10" s="8">
        <f t="shared" si="4"/>
        <v>0</v>
      </c>
      <c r="Q10" s="35">
        <v>0</v>
      </c>
      <c r="R10" s="8">
        <f t="shared" si="5"/>
        <v>0</v>
      </c>
      <c r="S10" s="35">
        <v>0</v>
      </c>
      <c r="T10" s="8">
        <f t="shared" si="6"/>
        <v>0</v>
      </c>
      <c r="U10" s="35">
        <v>0</v>
      </c>
      <c r="V10" s="8">
        <f t="shared" si="7"/>
        <v>0</v>
      </c>
      <c r="W10" s="22">
        <v>0</v>
      </c>
      <c r="X10" s="8">
        <f t="shared" si="8"/>
        <v>0</v>
      </c>
      <c r="Y10" s="22">
        <v>0</v>
      </c>
      <c r="Z10" s="8">
        <f t="shared" si="9"/>
        <v>0</v>
      </c>
      <c r="AA10" s="22">
        <v>0</v>
      </c>
      <c r="AB10" s="8">
        <f t="shared" si="10"/>
        <v>0</v>
      </c>
      <c r="AC10" s="22">
        <f t="shared" si="11"/>
        <v>-6.9388939039072284E-17</v>
      </c>
      <c r="AD10" s="8">
        <f t="shared" si="12"/>
        <v>-2.8431007548235243E-12</v>
      </c>
      <c r="AE10" s="9">
        <f t="shared" si="13"/>
        <v>0.99999999999999989</v>
      </c>
      <c r="AF10" s="8">
        <f t="shared" si="14"/>
        <v>40973.399999999994</v>
      </c>
    </row>
    <row r="11" spans="1:32" ht="15.6">
      <c r="A11" s="27" t="s">
        <v>107</v>
      </c>
      <c r="B11" s="32" t="s">
        <v>112</v>
      </c>
      <c r="C11" s="42"/>
      <c r="D11" s="37">
        <v>17.829999999999998</v>
      </c>
      <c r="E11" s="37">
        <f t="shared" si="15"/>
        <v>37229.039999999994</v>
      </c>
      <c r="F11" s="37">
        <v>37080.120000000003</v>
      </c>
      <c r="G11" s="22">
        <v>0</v>
      </c>
      <c r="H11" s="8">
        <f t="shared" si="0"/>
        <v>0</v>
      </c>
      <c r="I11" s="35">
        <v>0</v>
      </c>
      <c r="J11" s="8">
        <f t="shared" si="1"/>
        <v>0</v>
      </c>
      <c r="K11" s="35">
        <v>0</v>
      </c>
      <c r="L11" s="8">
        <f t="shared" si="2"/>
        <v>0</v>
      </c>
      <c r="M11" s="35">
        <v>1</v>
      </c>
      <c r="N11" s="8">
        <f t="shared" si="3"/>
        <v>37080.120000000003</v>
      </c>
      <c r="O11" s="22">
        <v>0</v>
      </c>
      <c r="P11" s="8">
        <f t="shared" si="4"/>
        <v>0</v>
      </c>
      <c r="Q11" s="35">
        <v>0</v>
      </c>
      <c r="R11" s="8">
        <f t="shared" si="5"/>
        <v>0</v>
      </c>
      <c r="S11" s="35">
        <v>0</v>
      </c>
      <c r="T11" s="8">
        <f t="shared" si="6"/>
        <v>0</v>
      </c>
      <c r="U11" s="35">
        <v>0</v>
      </c>
      <c r="V11" s="8">
        <f t="shared" si="7"/>
        <v>0</v>
      </c>
      <c r="W11" s="22">
        <v>0</v>
      </c>
      <c r="X11" s="8">
        <f t="shared" si="8"/>
        <v>0</v>
      </c>
      <c r="Y11" s="22">
        <v>0</v>
      </c>
      <c r="Z11" s="8">
        <f t="shared" si="9"/>
        <v>0</v>
      </c>
      <c r="AA11" s="22">
        <v>0</v>
      </c>
      <c r="AB11" s="8">
        <f t="shared" si="10"/>
        <v>0</v>
      </c>
      <c r="AC11" s="22">
        <f t="shared" si="11"/>
        <v>0</v>
      </c>
      <c r="AD11" s="8">
        <f t="shared" si="12"/>
        <v>0</v>
      </c>
      <c r="AE11" s="9">
        <f t="shared" si="13"/>
        <v>1</v>
      </c>
      <c r="AF11" s="8">
        <f t="shared" si="14"/>
        <v>37080.120000000003</v>
      </c>
    </row>
    <row r="12" spans="1:32" ht="15.6">
      <c r="A12" s="27" t="s">
        <v>29</v>
      </c>
      <c r="B12" s="32" t="s">
        <v>113</v>
      </c>
      <c r="C12" s="42"/>
      <c r="D12" s="37">
        <v>17.329999999999998</v>
      </c>
      <c r="E12" s="37">
        <f t="shared" si="15"/>
        <v>36185.039999999994</v>
      </c>
      <c r="F12" s="37">
        <v>36049.9</v>
      </c>
      <c r="G12" s="22">
        <v>0</v>
      </c>
      <c r="H12" s="8">
        <f t="shared" si="0"/>
        <v>0</v>
      </c>
      <c r="I12" s="35">
        <v>0</v>
      </c>
      <c r="J12" s="8">
        <f t="shared" si="1"/>
        <v>0</v>
      </c>
      <c r="K12" s="35">
        <v>0</v>
      </c>
      <c r="L12" s="8">
        <f t="shared" si="2"/>
        <v>0</v>
      </c>
      <c r="M12" s="35">
        <v>1</v>
      </c>
      <c r="N12" s="8">
        <f t="shared" si="3"/>
        <v>36049.9</v>
      </c>
      <c r="O12" s="22">
        <v>0</v>
      </c>
      <c r="P12" s="8">
        <f t="shared" si="4"/>
        <v>0</v>
      </c>
      <c r="Q12" s="35">
        <v>0</v>
      </c>
      <c r="R12" s="8">
        <f t="shared" si="5"/>
        <v>0</v>
      </c>
      <c r="S12" s="35">
        <v>0</v>
      </c>
      <c r="T12" s="8">
        <f t="shared" si="6"/>
        <v>0</v>
      </c>
      <c r="U12" s="35">
        <v>0</v>
      </c>
      <c r="V12" s="8">
        <f t="shared" si="7"/>
        <v>0</v>
      </c>
      <c r="W12" s="22">
        <v>0</v>
      </c>
      <c r="X12" s="8">
        <f t="shared" si="8"/>
        <v>0</v>
      </c>
      <c r="Y12" s="22">
        <v>0</v>
      </c>
      <c r="Z12" s="8">
        <f t="shared" si="9"/>
        <v>0</v>
      </c>
      <c r="AA12" s="22">
        <v>0</v>
      </c>
      <c r="AB12" s="8">
        <f t="shared" si="10"/>
        <v>0</v>
      </c>
      <c r="AC12" s="22">
        <f t="shared" si="11"/>
        <v>0</v>
      </c>
      <c r="AD12" s="8">
        <f t="shared" si="12"/>
        <v>0</v>
      </c>
      <c r="AE12" s="9">
        <f t="shared" si="13"/>
        <v>1</v>
      </c>
      <c r="AF12" s="8">
        <f t="shared" si="14"/>
        <v>36049.9</v>
      </c>
    </row>
    <row r="13" spans="1:32" ht="15.6">
      <c r="A13" s="27" t="s">
        <v>108</v>
      </c>
      <c r="B13" s="32" t="s">
        <v>114</v>
      </c>
      <c r="C13" s="42">
        <v>42205</v>
      </c>
      <c r="D13" s="37">
        <v>17.3</v>
      </c>
      <c r="E13" s="37">
        <f t="shared" si="15"/>
        <v>36122.400000000001</v>
      </c>
      <c r="F13" s="37">
        <v>36000.120000000003</v>
      </c>
      <c r="G13" s="22">
        <v>0</v>
      </c>
      <c r="H13" s="8">
        <f t="shared" si="0"/>
        <v>0</v>
      </c>
      <c r="I13" s="35">
        <v>0</v>
      </c>
      <c r="J13" s="8">
        <f t="shared" si="1"/>
        <v>0</v>
      </c>
      <c r="K13" s="35">
        <v>0</v>
      </c>
      <c r="L13" s="8">
        <f t="shared" si="2"/>
        <v>0</v>
      </c>
      <c r="M13" s="35">
        <v>1</v>
      </c>
      <c r="N13" s="8">
        <f t="shared" si="3"/>
        <v>36000.120000000003</v>
      </c>
      <c r="O13" s="22">
        <v>0</v>
      </c>
      <c r="P13" s="8">
        <f t="shared" si="4"/>
        <v>0</v>
      </c>
      <c r="Q13" s="35">
        <v>0</v>
      </c>
      <c r="R13" s="8">
        <f t="shared" si="5"/>
        <v>0</v>
      </c>
      <c r="S13" s="35">
        <v>0</v>
      </c>
      <c r="T13" s="8">
        <f t="shared" si="6"/>
        <v>0</v>
      </c>
      <c r="U13" s="35">
        <v>0</v>
      </c>
      <c r="V13" s="8">
        <f t="shared" si="7"/>
        <v>0</v>
      </c>
      <c r="W13" s="22">
        <v>0</v>
      </c>
      <c r="X13" s="8">
        <f t="shared" si="8"/>
        <v>0</v>
      </c>
      <c r="Y13" s="22">
        <v>0</v>
      </c>
      <c r="Z13" s="8">
        <f t="shared" si="9"/>
        <v>0</v>
      </c>
      <c r="AA13" s="22">
        <v>0</v>
      </c>
      <c r="AB13" s="8">
        <f t="shared" si="10"/>
        <v>0</v>
      </c>
      <c r="AC13" s="22">
        <f t="shared" si="11"/>
        <v>0</v>
      </c>
      <c r="AD13" s="8">
        <f t="shared" si="12"/>
        <v>0</v>
      </c>
      <c r="AE13" s="9">
        <f t="shared" si="13"/>
        <v>1</v>
      </c>
      <c r="AF13" s="8">
        <f t="shared" si="14"/>
        <v>36000.120000000003</v>
      </c>
    </row>
    <row r="14" spans="1:32" ht="15.6">
      <c r="A14" s="27" t="s">
        <v>33</v>
      </c>
      <c r="B14" s="32" t="s">
        <v>83</v>
      </c>
      <c r="C14" s="42">
        <v>42443</v>
      </c>
      <c r="D14" s="37">
        <v>17.309999999999999</v>
      </c>
      <c r="E14" s="37">
        <f t="shared" si="15"/>
        <v>36143.279999999999</v>
      </c>
      <c r="F14" s="37">
        <v>36000.120000000003</v>
      </c>
      <c r="G14" s="22">
        <v>0.24</v>
      </c>
      <c r="H14" s="8">
        <f t="shared" si="0"/>
        <v>8640.0288</v>
      </c>
      <c r="I14" s="35">
        <v>0.26</v>
      </c>
      <c r="J14" s="8">
        <f t="shared" si="1"/>
        <v>9360.0312000000013</v>
      </c>
      <c r="K14" s="35">
        <v>0.5</v>
      </c>
      <c r="L14" s="8">
        <f t="shared" si="2"/>
        <v>18000.060000000001</v>
      </c>
      <c r="M14" s="35">
        <v>0</v>
      </c>
      <c r="N14" s="8">
        <f t="shared" si="3"/>
        <v>0</v>
      </c>
      <c r="O14" s="22">
        <v>0</v>
      </c>
      <c r="P14" s="8">
        <f t="shared" si="4"/>
        <v>0</v>
      </c>
      <c r="Q14" s="35">
        <v>0</v>
      </c>
      <c r="R14" s="8">
        <f t="shared" si="5"/>
        <v>0</v>
      </c>
      <c r="S14" s="35">
        <v>0</v>
      </c>
      <c r="T14" s="8">
        <f t="shared" si="6"/>
        <v>0</v>
      </c>
      <c r="U14" s="35">
        <v>0</v>
      </c>
      <c r="V14" s="8">
        <f t="shared" si="7"/>
        <v>0</v>
      </c>
      <c r="W14" s="22">
        <v>0</v>
      </c>
      <c r="X14" s="8">
        <f t="shared" si="8"/>
        <v>0</v>
      </c>
      <c r="Y14" s="22">
        <v>0</v>
      </c>
      <c r="Z14" s="8">
        <f t="shared" si="9"/>
        <v>0</v>
      </c>
      <c r="AA14" s="22">
        <v>0</v>
      </c>
      <c r="AB14" s="8">
        <f t="shared" si="10"/>
        <v>0</v>
      </c>
      <c r="AC14" s="22">
        <f t="shared" si="11"/>
        <v>0</v>
      </c>
      <c r="AD14" s="8">
        <f t="shared" si="12"/>
        <v>0</v>
      </c>
      <c r="AE14" s="9">
        <f t="shared" si="13"/>
        <v>1</v>
      </c>
      <c r="AF14" s="8">
        <f t="shared" si="14"/>
        <v>36000.120000000003</v>
      </c>
    </row>
    <row r="15" spans="1:32" s="51" customFormat="1" ht="15.6">
      <c r="A15" s="43" t="s">
        <v>48</v>
      </c>
      <c r="B15" s="44" t="s">
        <v>115</v>
      </c>
      <c r="C15" s="45"/>
      <c r="D15" s="46">
        <v>22.12</v>
      </c>
      <c r="E15" s="46">
        <f t="shared" si="15"/>
        <v>46186.560000000005</v>
      </c>
      <c r="F15" s="46"/>
      <c r="G15" s="47">
        <v>0</v>
      </c>
      <c r="H15" s="48">
        <f t="shared" si="0"/>
        <v>0</v>
      </c>
      <c r="I15" s="49">
        <v>0</v>
      </c>
      <c r="J15" s="48">
        <f t="shared" si="1"/>
        <v>0</v>
      </c>
      <c r="K15" s="49">
        <v>0</v>
      </c>
      <c r="L15" s="48">
        <f t="shared" si="2"/>
        <v>0</v>
      </c>
      <c r="M15" s="49">
        <v>0.9</v>
      </c>
      <c r="N15" s="48">
        <f t="shared" si="3"/>
        <v>0</v>
      </c>
      <c r="O15" s="47">
        <v>0.1</v>
      </c>
      <c r="P15" s="48">
        <f t="shared" si="4"/>
        <v>0</v>
      </c>
      <c r="Q15" s="49">
        <v>0</v>
      </c>
      <c r="R15" s="48">
        <f t="shared" si="5"/>
        <v>0</v>
      </c>
      <c r="S15" s="49">
        <v>0</v>
      </c>
      <c r="T15" s="48">
        <f t="shared" si="6"/>
        <v>0</v>
      </c>
      <c r="U15" s="49">
        <v>0</v>
      </c>
      <c r="V15" s="48">
        <f t="shared" si="7"/>
        <v>0</v>
      </c>
      <c r="W15" s="47">
        <v>0</v>
      </c>
      <c r="X15" s="48">
        <f t="shared" si="8"/>
        <v>0</v>
      </c>
      <c r="Y15" s="47">
        <v>0</v>
      </c>
      <c r="Z15" s="48">
        <f t="shared" si="9"/>
        <v>0</v>
      </c>
      <c r="AA15" s="47">
        <v>0</v>
      </c>
      <c r="AB15" s="48">
        <f t="shared" si="10"/>
        <v>0</v>
      </c>
      <c r="AC15" s="47">
        <f t="shared" si="11"/>
        <v>-2.7755575615628914E-17</v>
      </c>
      <c r="AD15" s="48">
        <f t="shared" si="12"/>
        <v>0</v>
      </c>
      <c r="AE15" s="50">
        <f t="shared" si="13"/>
        <v>1</v>
      </c>
      <c r="AF15" s="48">
        <f t="shared" si="14"/>
        <v>0</v>
      </c>
    </row>
    <row r="16" spans="1:32" ht="15.6">
      <c r="A16" s="27" t="s">
        <v>30</v>
      </c>
      <c r="B16" s="32" t="s">
        <v>39</v>
      </c>
      <c r="C16" s="42"/>
      <c r="D16" s="37">
        <v>15.15</v>
      </c>
      <c r="E16" s="37">
        <f t="shared" si="15"/>
        <v>31633.200000000001</v>
      </c>
      <c r="F16" s="37">
        <v>31518.19</v>
      </c>
      <c r="G16" s="22">
        <v>0.24</v>
      </c>
      <c r="H16" s="8">
        <f t="shared" si="0"/>
        <v>7564.3655999999992</v>
      </c>
      <c r="I16" s="35">
        <v>0.26</v>
      </c>
      <c r="J16" s="8">
        <f t="shared" si="1"/>
        <v>8194.7294000000002</v>
      </c>
      <c r="K16" s="35">
        <v>0.5</v>
      </c>
      <c r="L16" s="8">
        <f t="shared" si="2"/>
        <v>15759.094999999999</v>
      </c>
      <c r="M16" s="35">
        <v>0</v>
      </c>
      <c r="N16" s="8">
        <f t="shared" si="3"/>
        <v>0</v>
      </c>
      <c r="O16" s="22">
        <v>0</v>
      </c>
      <c r="P16" s="8">
        <f t="shared" si="4"/>
        <v>0</v>
      </c>
      <c r="Q16" s="35">
        <v>0</v>
      </c>
      <c r="R16" s="8">
        <f t="shared" si="5"/>
        <v>0</v>
      </c>
      <c r="S16" s="35">
        <v>0</v>
      </c>
      <c r="T16" s="8">
        <f t="shared" si="6"/>
        <v>0</v>
      </c>
      <c r="U16" s="35">
        <v>0</v>
      </c>
      <c r="V16" s="8">
        <f t="shared" si="7"/>
        <v>0</v>
      </c>
      <c r="W16" s="22">
        <v>0</v>
      </c>
      <c r="X16" s="8">
        <f t="shared" si="8"/>
        <v>0</v>
      </c>
      <c r="Y16" s="22">
        <v>0</v>
      </c>
      <c r="Z16" s="8">
        <f t="shared" si="9"/>
        <v>0</v>
      </c>
      <c r="AA16" s="22">
        <v>0</v>
      </c>
      <c r="AB16" s="8">
        <f t="shared" si="10"/>
        <v>0</v>
      </c>
      <c r="AC16" s="22">
        <f t="shared" si="11"/>
        <v>0</v>
      </c>
      <c r="AD16" s="8">
        <f t="shared" si="12"/>
        <v>0</v>
      </c>
      <c r="AE16" s="9">
        <f t="shared" si="13"/>
        <v>1</v>
      </c>
      <c r="AF16" s="8">
        <f t="shared" si="14"/>
        <v>31518.19</v>
      </c>
    </row>
    <row r="17" spans="1:32" ht="15.6">
      <c r="A17" s="27" t="s">
        <v>74</v>
      </c>
      <c r="B17" s="32" t="s">
        <v>40</v>
      </c>
      <c r="C17" s="42"/>
      <c r="D17" s="37">
        <v>20.059999999999999</v>
      </c>
      <c r="E17" s="37">
        <f t="shared" si="15"/>
        <v>41885.279999999999</v>
      </c>
      <c r="F17" s="37">
        <v>42023.98</v>
      </c>
      <c r="G17" s="22">
        <v>0.24</v>
      </c>
      <c r="H17" s="8">
        <f t="shared" si="0"/>
        <v>10085.7552</v>
      </c>
      <c r="I17" s="35">
        <v>0.26</v>
      </c>
      <c r="J17" s="8">
        <f t="shared" si="1"/>
        <v>10926.234800000002</v>
      </c>
      <c r="K17" s="35">
        <v>0.5</v>
      </c>
      <c r="L17" s="8">
        <f t="shared" si="2"/>
        <v>21011.99</v>
      </c>
      <c r="M17" s="35">
        <v>0</v>
      </c>
      <c r="N17" s="8">
        <f t="shared" si="3"/>
        <v>0</v>
      </c>
      <c r="O17" s="22">
        <v>0</v>
      </c>
      <c r="P17" s="8">
        <f t="shared" si="4"/>
        <v>0</v>
      </c>
      <c r="Q17" s="35">
        <v>0</v>
      </c>
      <c r="R17" s="8">
        <f t="shared" si="5"/>
        <v>0</v>
      </c>
      <c r="S17" s="35">
        <v>0</v>
      </c>
      <c r="T17" s="8">
        <f t="shared" si="6"/>
        <v>0</v>
      </c>
      <c r="U17" s="35">
        <v>0</v>
      </c>
      <c r="V17" s="8">
        <f t="shared" si="7"/>
        <v>0</v>
      </c>
      <c r="W17" s="22">
        <v>0</v>
      </c>
      <c r="X17" s="8">
        <f t="shared" si="8"/>
        <v>0</v>
      </c>
      <c r="Y17" s="22">
        <v>0</v>
      </c>
      <c r="Z17" s="8">
        <f t="shared" si="9"/>
        <v>0</v>
      </c>
      <c r="AA17" s="22">
        <v>0</v>
      </c>
      <c r="AB17" s="8">
        <f t="shared" si="10"/>
        <v>0</v>
      </c>
      <c r="AC17" s="22">
        <f t="shared" si="11"/>
        <v>0</v>
      </c>
      <c r="AD17" s="8">
        <f t="shared" si="12"/>
        <v>0</v>
      </c>
      <c r="AE17" s="9">
        <f t="shared" si="13"/>
        <v>1</v>
      </c>
      <c r="AF17" s="8">
        <f t="shared" si="14"/>
        <v>42023.98</v>
      </c>
    </row>
    <row r="18" spans="1:32" ht="15.6">
      <c r="A18" s="27" t="s">
        <v>31</v>
      </c>
      <c r="B18" s="32" t="s">
        <v>73</v>
      </c>
      <c r="C18" s="42"/>
      <c r="D18" s="37">
        <v>17.309999999999999</v>
      </c>
      <c r="E18" s="37">
        <f t="shared" si="15"/>
        <v>36143.279999999999</v>
      </c>
      <c r="F18" s="37">
        <v>36000.120000000003</v>
      </c>
      <c r="G18" s="22">
        <v>0.12</v>
      </c>
      <c r="H18" s="8">
        <f t="shared" si="0"/>
        <v>4320.0144</v>
      </c>
      <c r="I18" s="35">
        <v>0.13</v>
      </c>
      <c r="J18" s="8">
        <f t="shared" si="1"/>
        <v>4680.0156000000006</v>
      </c>
      <c r="K18" s="35">
        <v>0.75</v>
      </c>
      <c r="L18" s="8">
        <f t="shared" si="2"/>
        <v>27000.090000000004</v>
      </c>
      <c r="M18" s="35">
        <v>0</v>
      </c>
      <c r="N18" s="8">
        <f t="shared" si="3"/>
        <v>0</v>
      </c>
      <c r="O18" s="22">
        <v>0</v>
      </c>
      <c r="P18" s="8">
        <f t="shared" si="4"/>
        <v>0</v>
      </c>
      <c r="Q18" s="35">
        <v>0</v>
      </c>
      <c r="R18" s="8">
        <f t="shared" si="5"/>
        <v>0</v>
      </c>
      <c r="S18" s="35">
        <v>0</v>
      </c>
      <c r="T18" s="8">
        <f t="shared" si="6"/>
        <v>0</v>
      </c>
      <c r="U18" s="35">
        <v>0</v>
      </c>
      <c r="V18" s="8">
        <f t="shared" si="7"/>
        <v>0</v>
      </c>
      <c r="W18" s="22">
        <v>0</v>
      </c>
      <c r="X18" s="8">
        <f t="shared" si="8"/>
        <v>0</v>
      </c>
      <c r="Y18" s="22">
        <v>0</v>
      </c>
      <c r="Z18" s="8">
        <f t="shared" si="9"/>
        <v>0</v>
      </c>
      <c r="AA18" s="22">
        <v>0</v>
      </c>
      <c r="AB18" s="8">
        <f t="shared" si="10"/>
        <v>0</v>
      </c>
      <c r="AC18" s="22">
        <f t="shared" si="11"/>
        <v>0</v>
      </c>
      <c r="AD18" s="8">
        <f t="shared" si="12"/>
        <v>0</v>
      </c>
      <c r="AE18" s="9">
        <f t="shared" si="13"/>
        <v>1</v>
      </c>
      <c r="AF18" s="8">
        <f t="shared" si="14"/>
        <v>36000.120000000003</v>
      </c>
    </row>
    <row r="19" spans="1:32" ht="15.6">
      <c r="A19" s="27" t="s">
        <v>31</v>
      </c>
      <c r="B19" s="32" t="s">
        <v>53</v>
      </c>
      <c r="C19" s="42"/>
      <c r="D19" s="37">
        <v>17.809999999999999</v>
      </c>
      <c r="E19" s="37">
        <f t="shared" si="15"/>
        <v>37187.279999999999</v>
      </c>
      <c r="F19" s="37">
        <v>37034.6</v>
      </c>
      <c r="G19" s="22">
        <v>0.36</v>
      </c>
      <c r="H19" s="8">
        <f t="shared" si="0"/>
        <v>13332.455999999998</v>
      </c>
      <c r="I19" s="35">
        <v>0.39</v>
      </c>
      <c r="J19" s="8">
        <f t="shared" si="1"/>
        <v>14443.494000000001</v>
      </c>
      <c r="K19" s="35">
        <v>0.25</v>
      </c>
      <c r="L19" s="8">
        <f t="shared" si="2"/>
        <v>9258.65</v>
      </c>
      <c r="M19" s="35">
        <v>0</v>
      </c>
      <c r="N19" s="8">
        <f t="shared" si="3"/>
        <v>0</v>
      </c>
      <c r="O19" s="22">
        <v>0</v>
      </c>
      <c r="P19" s="8">
        <f t="shared" si="4"/>
        <v>0</v>
      </c>
      <c r="Q19" s="35">
        <v>0</v>
      </c>
      <c r="R19" s="8">
        <f t="shared" si="5"/>
        <v>0</v>
      </c>
      <c r="S19" s="35">
        <v>0</v>
      </c>
      <c r="T19" s="8">
        <f t="shared" si="6"/>
        <v>0</v>
      </c>
      <c r="U19" s="35">
        <v>0</v>
      </c>
      <c r="V19" s="8">
        <f t="shared" si="7"/>
        <v>0</v>
      </c>
      <c r="W19" s="22">
        <v>0</v>
      </c>
      <c r="X19" s="8">
        <f t="shared" si="8"/>
        <v>0</v>
      </c>
      <c r="Y19" s="22">
        <v>0</v>
      </c>
      <c r="Z19" s="8">
        <f t="shared" si="9"/>
        <v>0</v>
      </c>
      <c r="AA19" s="22">
        <v>0</v>
      </c>
      <c r="AB19" s="8">
        <f t="shared" si="10"/>
        <v>0</v>
      </c>
      <c r="AC19" s="22">
        <f t="shared" si="11"/>
        <v>0</v>
      </c>
      <c r="AD19" s="8">
        <f t="shared" si="12"/>
        <v>0</v>
      </c>
      <c r="AE19" s="9">
        <f t="shared" si="13"/>
        <v>1</v>
      </c>
      <c r="AF19" s="8">
        <f t="shared" si="14"/>
        <v>37034.6</v>
      </c>
    </row>
    <row r="20" spans="1:32" ht="15.6">
      <c r="A20" s="27" t="s">
        <v>132</v>
      </c>
      <c r="B20" s="33" t="s">
        <v>41</v>
      </c>
      <c r="C20" s="42"/>
      <c r="D20" s="37">
        <v>17.309999999999999</v>
      </c>
      <c r="E20" s="37">
        <f t="shared" si="15"/>
        <v>36143.279999999999</v>
      </c>
      <c r="F20" s="37">
        <v>36000</v>
      </c>
      <c r="G20" s="22">
        <v>0</v>
      </c>
      <c r="H20" s="8">
        <f t="shared" si="0"/>
        <v>0</v>
      </c>
      <c r="I20" s="35">
        <v>0</v>
      </c>
      <c r="J20" s="8">
        <f t="shared" si="1"/>
        <v>0</v>
      </c>
      <c r="K20" s="35">
        <v>0</v>
      </c>
      <c r="L20" s="8">
        <f t="shared" si="2"/>
        <v>0</v>
      </c>
      <c r="M20" s="35">
        <v>0</v>
      </c>
      <c r="N20" s="8">
        <f t="shared" si="3"/>
        <v>0</v>
      </c>
      <c r="O20" s="22">
        <v>0</v>
      </c>
      <c r="P20" s="8">
        <f t="shared" si="4"/>
        <v>0</v>
      </c>
      <c r="Q20" s="35">
        <v>0</v>
      </c>
      <c r="R20" s="8">
        <f t="shared" si="5"/>
        <v>0</v>
      </c>
      <c r="S20" s="35">
        <v>0</v>
      </c>
      <c r="T20" s="8">
        <f t="shared" si="6"/>
        <v>0</v>
      </c>
      <c r="U20" s="35">
        <v>1</v>
      </c>
      <c r="V20" s="8">
        <f t="shared" si="7"/>
        <v>36000</v>
      </c>
      <c r="W20" s="22">
        <v>0</v>
      </c>
      <c r="X20" s="8">
        <f t="shared" si="8"/>
        <v>0</v>
      </c>
      <c r="Y20" s="22">
        <v>0</v>
      </c>
      <c r="Z20" s="8">
        <f t="shared" si="9"/>
        <v>0</v>
      </c>
      <c r="AA20" s="22">
        <v>0</v>
      </c>
      <c r="AB20" s="8">
        <f t="shared" si="10"/>
        <v>0</v>
      </c>
      <c r="AC20" s="22">
        <f t="shared" si="11"/>
        <v>0</v>
      </c>
      <c r="AD20" s="8">
        <f t="shared" si="12"/>
        <v>0</v>
      </c>
      <c r="AE20" s="9">
        <f t="shared" si="13"/>
        <v>1</v>
      </c>
      <c r="AF20" s="8">
        <f t="shared" si="14"/>
        <v>36000</v>
      </c>
    </row>
    <row r="21" spans="1:32" ht="15.6">
      <c r="A21" s="27" t="s">
        <v>69</v>
      </c>
      <c r="B21" s="32" t="s">
        <v>49</v>
      </c>
      <c r="C21" s="42"/>
      <c r="D21" s="37">
        <v>42.91</v>
      </c>
      <c r="E21" s="37">
        <f t="shared" si="15"/>
        <v>89596.079999999987</v>
      </c>
      <c r="F21" s="37">
        <v>89249.98</v>
      </c>
      <c r="G21" s="22">
        <v>0.216</v>
      </c>
      <c r="H21" s="8">
        <f t="shared" si="0"/>
        <v>19277.99568</v>
      </c>
      <c r="I21" s="35">
        <v>0.23400000000000001</v>
      </c>
      <c r="J21" s="8">
        <f t="shared" si="1"/>
        <v>20884.495320000002</v>
      </c>
      <c r="K21" s="35">
        <v>0.45</v>
      </c>
      <c r="L21" s="8">
        <f t="shared" si="2"/>
        <v>40162.491000000002</v>
      </c>
      <c r="M21" s="35">
        <v>0.1</v>
      </c>
      <c r="N21" s="8">
        <f t="shared" si="3"/>
        <v>8924.9979999999996</v>
      </c>
      <c r="O21" s="22">
        <v>0</v>
      </c>
      <c r="P21" s="8">
        <f t="shared" si="4"/>
        <v>0</v>
      </c>
      <c r="Q21" s="35">
        <v>0</v>
      </c>
      <c r="R21" s="8">
        <f t="shared" si="5"/>
        <v>0</v>
      </c>
      <c r="S21" s="35">
        <v>0</v>
      </c>
      <c r="T21" s="8">
        <f t="shared" si="6"/>
        <v>0</v>
      </c>
      <c r="U21" s="35">
        <v>0</v>
      </c>
      <c r="V21" s="8">
        <f t="shared" si="7"/>
        <v>0</v>
      </c>
      <c r="W21" s="22">
        <v>0</v>
      </c>
      <c r="X21" s="8">
        <f t="shared" si="8"/>
        <v>0</v>
      </c>
      <c r="Y21" s="22">
        <v>0</v>
      </c>
      <c r="Z21" s="55">
        <f t="shared" si="9"/>
        <v>0</v>
      </c>
      <c r="AA21" s="22">
        <v>0</v>
      </c>
      <c r="AB21" s="8">
        <f t="shared" si="10"/>
        <v>0</v>
      </c>
      <c r="AC21" s="22">
        <f t="shared" si="11"/>
        <v>2.7755575615628914E-17</v>
      </c>
      <c r="AD21" s="8">
        <f t="shared" si="12"/>
        <v>2.4771845685833681E-12</v>
      </c>
      <c r="AE21" s="9">
        <f t="shared" si="13"/>
        <v>1</v>
      </c>
      <c r="AF21" s="8">
        <f t="shared" si="14"/>
        <v>89249.98000000001</v>
      </c>
    </row>
    <row r="22" spans="1:32" ht="15.6">
      <c r="A22" s="27" t="s">
        <v>92</v>
      </c>
      <c r="B22" s="32" t="s">
        <v>78</v>
      </c>
      <c r="C22" s="42">
        <v>42255</v>
      </c>
      <c r="D22" s="37">
        <v>17.309999999999999</v>
      </c>
      <c r="E22" s="37">
        <f t="shared" si="15"/>
        <v>36143.279999999999</v>
      </c>
      <c r="F22" s="37">
        <v>36000.120000000003</v>
      </c>
      <c r="G22" s="22">
        <v>0</v>
      </c>
      <c r="H22" s="8">
        <f t="shared" si="0"/>
        <v>0</v>
      </c>
      <c r="I22" s="35">
        <v>0</v>
      </c>
      <c r="J22" s="8">
        <f t="shared" si="1"/>
        <v>0</v>
      </c>
      <c r="K22" s="35">
        <v>0</v>
      </c>
      <c r="L22" s="8">
        <f t="shared" si="2"/>
        <v>0</v>
      </c>
      <c r="M22" s="35">
        <v>0</v>
      </c>
      <c r="N22" s="8">
        <f t="shared" si="3"/>
        <v>0</v>
      </c>
      <c r="O22" s="22">
        <v>0</v>
      </c>
      <c r="P22" s="8">
        <f t="shared" si="4"/>
        <v>0</v>
      </c>
      <c r="Q22" s="35">
        <v>0</v>
      </c>
      <c r="R22" s="8">
        <f t="shared" si="5"/>
        <v>0</v>
      </c>
      <c r="S22" s="35">
        <v>0</v>
      </c>
      <c r="T22" s="8">
        <f t="shared" si="6"/>
        <v>0</v>
      </c>
      <c r="U22" s="35">
        <v>0</v>
      </c>
      <c r="V22" s="8">
        <f t="shared" si="7"/>
        <v>0</v>
      </c>
      <c r="W22" s="22">
        <v>1</v>
      </c>
      <c r="X22" s="8">
        <f t="shared" si="8"/>
        <v>36000.120000000003</v>
      </c>
      <c r="Y22" s="22">
        <v>0</v>
      </c>
      <c r="Z22" s="8">
        <f t="shared" si="9"/>
        <v>0</v>
      </c>
      <c r="AA22" s="22">
        <v>0</v>
      </c>
      <c r="AB22" s="8">
        <f t="shared" si="10"/>
        <v>0</v>
      </c>
      <c r="AC22" s="22">
        <f t="shared" si="11"/>
        <v>0</v>
      </c>
      <c r="AD22" s="8">
        <f t="shared" si="12"/>
        <v>0</v>
      </c>
      <c r="AE22" s="9">
        <f t="shared" si="13"/>
        <v>1</v>
      </c>
      <c r="AF22" s="8">
        <f t="shared" si="14"/>
        <v>36000.120000000003</v>
      </c>
    </row>
    <row r="23" spans="1:32" ht="15.6">
      <c r="A23" s="27" t="s">
        <v>31</v>
      </c>
      <c r="B23" s="32" t="s">
        <v>52</v>
      </c>
      <c r="C23" s="42"/>
      <c r="D23" s="37">
        <v>17.98</v>
      </c>
      <c r="E23" s="37">
        <f t="shared" si="15"/>
        <v>37542.239999999998</v>
      </c>
      <c r="F23" s="37">
        <v>37401.22</v>
      </c>
      <c r="G23" s="22">
        <v>0.17760000000000001</v>
      </c>
      <c r="H23" s="8">
        <f>F23*G23+0.01</f>
        <v>6642.4666720000005</v>
      </c>
      <c r="I23" s="35">
        <v>0.19239980000000001</v>
      </c>
      <c r="J23" s="8">
        <f t="shared" si="1"/>
        <v>7195.9872477560002</v>
      </c>
      <c r="K23" s="35">
        <v>0.13</v>
      </c>
      <c r="L23" s="8">
        <f t="shared" si="2"/>
        <v>4862.1586000000007</v>
      </c>
      <c r="M23" s="35">
        <v>0</v>
      </c>
      <c r="N23" s="8">
        <f t="shared" si="3"/>
        <v>0</v>
      </c>
      <c r="O23" s="22">
        <v>0</v>
      </c>
      <c r="P23" s="8">
        <f t="shared" si="4"/>
        <v>0</v>
      </c>
      <c r="Q23" s="35">
        <v>0.28000000000000003</v>
      </c>
      <c r="R23" s="8">
        <f t="shared" si="5"/>
        <v>10472.341600000002</v>
      </c>
      <c r="S23" s="35">
        <v>0.22</v>
      </c>
      <c r="T23" s="8">
        <f t="shared" si="6"/>
        <v>8228.2684000000008</v>
      </c>
      <c r="U23" s="35">
        <v>0</v>
      </c>
      <c r="V23" s="8">
        <f t="shared" si="7"/>
        <v>0</v>
      </c>
      <c r="W23" s="22">
        <v>0</v>
      </c>
      <c r="X23" s="8">
        <f t="shared" si="8"/>
        <v>0</v>
      </c>
      <c r="Y23" s="22">
        <v>0</v>
      </c>
      <c r="Z23" s="8">
        <f t="shared" si="9"/>
        <v>0</v>
      </c>
      <c r="AA23" s="22">
        <v>0</v>
      </c>
      <c r="AB23" s="8">
        <f t="shared" si="10"/>
        <v>0</v>
      </c>
      <c r="AC23" s="22">
        <f t="shared" si="11"/>
        <v>1.9999999997799556E-7</v>
      </c>
      <c r="AD23" s="8">
        <f>F23*AC23-0.01</f>
        <v>-2.5197560008229933E-3</v>
      </c>
      <c r="AE23" s="9">
        <f t="shared" si="13"/>
        <v>1</v>
      </c>
      <c r="AF23" s="8">
        <f t="shared" si="14"/>
        <v>37401.22</v>
      </c>
    </row>
    <row r="24" spans="1:32" ht="15.6">
      <c r="A24" s="27" t="s">
        <v>93</v>
      </c>
      <c r="B24" s="32" t="s">
        <v>52</v>
      </c>
      <c r="C24" s="42"/>
      <c r="D24" s="37">
        <v>0</v>
      </c>
      <c r="E24" s="37">
        <f t="shared" si="15"/>
        <v>0</v>
      </c>
      <c r="F24" s="37">
        <v>2002</v>
      </c>
      <c r="G24" s="22">
        <v>0</v>
      </c>
      <c r="H24" s="8">
        <f t="shared" ref="H24:H52" si="16">F24*G24</f>
        <v>0</v>
      </c>
      <c r="I24" s="35">
        <v>0</v>
      </c>
      <c r="J24" s="8">
        <f t="shared" si="1"/>
        <v>0</v>
      </c>
      <c r="K24" s="35">
        <v>0</v>
      </c>
      <c r="L24" s="8">
        <f t="shared" si="2"/>
        <v>0</v>
      </c>
      <c r="M24" s="35">
        <v>0</v>
      </c>
      <c r="N24" s="8">
        <f t="shared" si="3"/>
        <v>0</v>
      </c>
      <c r="O24" s="22">
        <v>1</v>
      </c>
      <c r="P24" s="8">
        <f t="shared" si="4"/>
        <v>2002</v>
      </c>
      <c r="Q24" s="35">
        <v>0</v>
      </c>
      <c r="R24" s="8">
        <f t="shared" si="5"/>
        <v>0</v>
      </c>
      <c r="S24" s="35">
        <v>0</v>
      </c>
      <c r="T24" s="8">
        <f t="shared" si="6"/>
        <v>0</v>
      </c>
      <c r="U24" s="35">
        <v>0</v>
      </c>
      <c r="V24" s="8">
        <f t="shared" si="7"/>
        <v>0</v>
      </c>
      <c r="W24" s="22">
        <v>0</v>
      </c>
      <c r="X24" s="8">
        <f t="shared" si="8"/>
        <v>0</v>
      </c>
      <c r="Y24" s="22">
        <v>0</v>
      </c>
      <c r="Z24" s="8">
        <f t="shared" si="9"/>
        <v>0</v>
      </c>
      <c r="AA24" s="22">
        <v>0</v>
      </c>
      <c r="AB24" s="8">
        <f t="shared" si="10"/>
        <v>0</v>
      </c>
      <c r="AC24" s="22">
        <f t="shared" si="11"/>
        <v>0</v>
      </c>
      <c r="AD24" s="8">
        <f t="shared" ref="AD24:AD52" si="17">F24*AC24</f>
        <v>0</v>
      </c>
      <c r="AE24" s="9">
        <f t="shared" si="13"/>
        <v>1</v>
      </c>
      <c r="AF24" s="8">
        <f t="shared" si="14"/>
        <v>2002</v>
      </c>
    </row>
    <row r="25" spans="1:32" s="26" customFormat="1" ht="15.6">
      <c r="A25" s="27" t="s">
        <v>66</v>
      </c>
      <c r="B25" s="32" t="s">
        <v>76</v>
      </c>
      <c r="C25" s="42">
        <v>42193</v>
      </c>
      <c r="D25" s="37">
        <v>15.39</v>
      </c>
      <c r="E25" s="37">
        <f t="shared" si="15"/>
        <v>32134.32</v>
      </c>
      <c r="F25" s="37">
        <v>32000.02</v>
      </c>
      <c r="G25" s="22">
        <v>0.24</v>
      </c>
      <c r="H25" s="8">
        <f t="shared" si="16"/>
        <v>7680.0047999999997</v>
      </c>
      <c r="I25" s="35">
        <v>0.26</v>
      </c>
      <c r="J25" s="8">
        <f t="shared" si="1"/>
        <v>8320.0051999999996</v>
      </c>
      <c r="K25" s="35">
        <v>0.5</v>
      </c>
      <c r="L25" s="8">
        <f t="shared" si="2"/>
        <v>16000.01</v>
      </c>
      <c r="M25" s="35">
        <v>0</v>
      </c>
      <c r="N25" s="8">
        <f t="shared" si="3"/>
        <v>0</v>
      </c>
      <c r="O25" s="22">
        <v>0</v>
      </c>
      <c r="P25" s="8">
        <f t="shared" si="4"/>
        <v>0</v>
      </c>
      <c r="Q25" s="35">
        <v>0</v>
      </c>
      <c r="R25" s="8">
        <f t="shared" si="5"/>
        <v>0</v>
      </c>
      <c r="S25" s="35">
        <v>0</v>
      </c>
      <c r="T25" s="8">
        <f t="shared" si="6"/>
        <v>0</v>
      </c>
      <c r="U25" s="35">
        <v>0</v>
      </c>
      <c r="V25" s="8">
        <f t="shared" si="7"/>
        <v>0</v>
      </c>
      <c r="W25" s="22">
        <v>0</v>
      </c>
      <c r="X25" s="8">
        <f t="shared" si="8"/>
        <v>0</v>
      </c>
      <c r="Y25" s="22">
        <v>0</v>
      </c>
      <c r="Z25" s="8">
        <f t="shared" si="9"/>
        <v>0</v>
      </c>
      <c r="AA25" s="22">
        <v>0</v>
      </c>
      <c r="AB25" s="8">
        <f t="shared" si="10"/>
        <v>0</v>
      </c>
      <c r="AC25" s="22">
        <f t="shared" si="11"/>
        <v>0</v>
      </c>
      <c r="AD25" s="8">
        <f t="shared" si="17"/>
        <v>0</v>
      </c>
      <c r="AE25" s="9">
        <f t="shared" si="13"/>
        <v>1</v>
      </c>
      <c r="AF25" s="8">
        <f t="shared" si="14"/>
        <v>32000.019999999997</v>
      </c>
    </row>
    <row r="26" spans="1:32" ht="15.6">
      <c r="A26" s="27" t="s">
        <v>130</v>
      </c>
      <c r="B26" s="32" t="s">
        <v>133</v>
      </c>
      <c r="C26" s="42"/>
      <c r="D26" s="37">
        <v>16.829999999999998</v>
      </c>
      <c r="E26" s="37">
        <f t="shared" si="15"/>
        <v>35141.039999999994</v>
      </c>
      <c r="F26" s="37">
        <v>34999.9</v>
      </c>
      <c r="G26" s="22">
        <v>0.24</v>
      </c>
      <c r="H26" s="8">
        <f t="shared" si="16"/>
        <v>8399.9760000000006</v>
      </c>
      <c r="I26" s="35">
        <v>0.26</v>
      </c>
      <c r="J26" s="8">
        <f t="shared" si="1"/>
        <v>9099.9740000000002</v>
      </c>
      <c r="K26" s="35">
        <v>0.5</v>
      </c>
      <c r="L26" s="8">
        <f t="shared" si="2"/>
        <v>17499.95</v>
      </c>
      <c r="M26" s="35">
        <v>0</v>
      </c>
      <c r="N26" s="8">
        <f t="shared" si="3"/>
        <v>0</v>
      </c>
      <c r="O26" s="22">
        <v>0</v>
      </c>
      <c r="P26" s="8">
        <f t="shared" si="4"/>
        <v>0</v>
      </c>
      <c r="Q26" s="22">
        <v>0</v>
      </c>
      <c r="R26" s="8">
        <f t="shared" si="5"/>
        <v>0</v>
      </c>
      <c r="S26" s="35">
        <v>0</v>
      </c>
      <c r="T26" s="8">
        <f t="shared" si="6"/>
        <v>0</v>
      </c>
      <c r="U26" s="35">
        <v>0</v>
      </c>
      <c r="V26" s="8">
        <f t="shared" si="7"/>
        <v>0</v>
      </c>
      <c r="W26" s="22">
        <v>0</v>
      </c>
      <c r="X26" s="8">
        <f t="shared" si="8"/>
        <v>0</v>
      </c>
      <c r="Y26" s="22">
        <v>0</v>
      </c>
      <c r="Z26" s="8">
        <f t="shared" si="9"/>
        <v>0</v>
      </c>
      <c r="AA26" s="22">
        <v>0</v>
      </c>
      <c r="AB26" s="8">
        <f t="shared" si="10"/>
        <v>0</v>
      </c>
      <c r="AC26" s="22">
        <f t="shared" si="11"/>
        <v>0</v>
      </c>
      <c r="AD26" s="8">
        <f t="shared" si="17"/>
        <v>0</v>
      </c>
      <c r="AE26" s="9">
        <f t="shared" si="13"/>
        <v>1</v>
      </c>
      <c r="AF26" s="8">
        <f t="shared" si="14"/>
        <v>34999.9</v>
      </c>
    </row>
    <row r="27" spans="1:32" ht="15.6">
      <c r="A27" s="27" t="s">
        <v>48</v>
      </c>
      <c r="B27" s="32" t="s">
        <v>50</v>
      </c>
      <c r="C27" s="42"/>
      <c r="D27" s="37">
        <v>30.6</v>
      </c>
      <c r="E27" s="37">
        <f t="shared" si="15"/>
        <v>63892.800000000003</v>
      </c>
      <c r="F27" s="37">
        <v>63653.93</v>
      </c>
      <c r="G27" s="22">
        <v>0.24</v>
      </c>
      <c r="H27" s="8">
        <f t="shared" si="16"/>
        <v>15276.9432</v>
      </c>
      <c r="I27" s="35">
        <v>0.26</v>
      </c>
      <c r="J27" s="8">
        <f t="shared" si="1"/>
        <v>16550.021800000002</v>
      </c>
      <c r="K27" s="35">
        <v>0.5</v>
      </c>
      <c r="L27" s="8">
        <f t="shared" si="2"/>
        <v>31826.965</v>
      </c>
      <c r="M27" s="35">
        <v>0</v>
      </c>
      <c r="N27" s="8">
        <f t="shared" si="3"/>
        <v>0</v>
      </c>
      <c r="O27" s="22">
        <v>0</v>
      </c>
      <c r="P27" s="8">
        <f t="shared" si="4"/>
        <v>0</v>
      </c>
      <c r="Q27" s="22">
        <v>0</v>
      </c>
      <c r="R27" s="8">
        <f t="shared" si="5"/>
        <v>0</v>
      </c>
      <c r="S27" s="35">
        <v>0</v>
      </c>
      <c r="T27" s="8">
        <f t="shared" si="6"/>
        <v>0</v>
      </c>
      <c r="U27" s="35">
        <v>0</v>
      </c>
      <c r="V27" s="8">
        <f t="shared" si="7"/>
        <v>0</v>
      </c>
      <c r="W27" s="22">
        <v>0</v>
      </c>
      <c r="X27" s="8">
        <f t="shared" si="8"/>
        <v>0</v>
      </c>
      <c r="Y27" s="22">
        <v>0</v>
      </c>
      <c r="Z27" s="8">
        <f t="shared" si="9"/>
        <v>0</v>
      </c>
      <c r="AA27" s="22">
        <v>0</v>
      </c>
      <c r="AB27" s="8">
        <f t="shared" si="10"/>
        <v>0</v>
      </c>
      <c r="AC27" s="22">
        <f t="shared" si="11"/>
        <v>0</v>
      </c>
      <c r="AD27" s="8">
        <f t="shared" si="17"/>
        <v>0</v>
      </c>
      <c r="AE27" s="9">
        <f t="shared" si="13"/>
        <v>1</v>
      </c>
      <c r="AF27" s="8">
        <f t="shared" si="14"/>
        <v>63653.930000000008</v>
      </c>
    </row>
    <row r="28" spans="1:32" ht="15.6">
      <c r="A28" s="27" t="s">
        <v>117</v>
      </c>
      <c r="B28" s="32" t="s">
        <v>118</v>
      </c>
      <c r="C28" s="42">
        <v>42303</v>
      </c>
      <c r="D28" s="37">
        <v>17.3</v>
      </c>
      <c r="E28" s="37">
        <f t="shared" si="15"/>
        <v>36122.400000000001</v>
      </c>
      <c r="F28" s="37">
        <v>36000.120000000003</v>
      </c>
      <c r="G28" s="22">
        <v>0</v>
      </c>
      <c r="H28" s="8">
        <f t="shared" si="16"/>
        <v>0</v>
      </c>
      <c r="I28" s="35">
        <v>0</v>
      </c>
      <c r="J28" s="8">
        <f t="shared" si="1"/>
        <v>0</v>
      </c>
      <c r="K28" s="35">
        <v>0</v>
      </c>
      <c r="L28" s="8">
        <f t="shared" si="2"/>
        <v>0</v>
      </c>
      <c r="M28" s="35">
        <v>1</v>
      </c>
      <c r="N28" s="8">
        <f t="shared" si="3"/>
        <v>36000.120000000003</v>
      </c>
      <c r="O28" s="22">
        <v>0</v>
      </c>
      <c r="P28" s="8">
        <f t="shared" si="4"/>
        <v>0</v>
      </c>
      <c r="Q28" s="22">
        <v>0</v>
      </c>
      <c r="R28" s="8">
        <f t="shared" si="5"/>
        <v>0</v>
      </c>
      <c r="S28" s="35">
        <v>0</v>
      </c>
      <c r="T28" s="8">
        <f t="shared" si="6"/>
        <v>0</v>
      </c>
      <c r="U28" s="35">
        <v>0</v>
      </c>
      <c r="V28" s="8">
        <f t="shared" si="7"/>
        <v>0</v>
      </c>
      <c r="W28" s="22">
        <v>0</v>
      </c>
      <c r="X28" s="8">
        <f t="shared" si="8"/>
        <v>0</v>
      </c>
      <c r="Y28" s="22">
        <v>0</v>
      </c>
      <c r="Z28" s="8">
        <f t="shared" si="9"/>
        <v>0</v>
      </c>
      <c r="AA28" s="22">
        <v>0</v>
      </c>
      <c r="AB28" s="8">
        <f t="shared" si="10"/>
        <v>0</v>
      </c>
      <c r="AC28" s="22">
        <f t="shared" si="11"/>
        <v>0</v>
      </c>
      <c r="AD28" s="8">
        <f t="shared" si="17"/>
        <v>0</v>
      </c>
      <c r="AE28" s="9">
        <f t="shared" si="13"/>
        <v>1</v>
      </c>
      <c r="AF28" s="8">
        <f t="shared" si="14"/>
        <v>36000.120000000003</v>
      </c>
    </row>
    <row r="29" spans="1:32" s="51" customFormat="1" ht="15.6">
      <c r="A29" s="43" t="s">
        <v>34</v>
      </c>
      <c r="B29" s="44" t="s">
        <v>42</v>
      </c>
      <c r="C29" s="45"/>
      <c r="D29" s="46">
        <v>18.72</v>
      </c>
      <c r="E29" s="46">
        <f t="shared" si="15"/>
        <v>39087.360000000001</v>
      </c>
      <c r="F29" s="46"/>
      <c r="G29" s="47">
        <v>0.12</v>
      </c>
      <c r="H29" s="48">
        <f t="shared" si="16"/>
        <v>0</v>
      </c>
      <c r="I29" s="49">
        <v>0.13</v>
      </c>
      <c r="J29" s="48">
        <f t="shared" si="1"/>
        <v>0</v>
      </c>
      <c r="K29" s="49">
        <v>0.75</v>
      </c>
      <c r="L29" s="48">
        <f t="shared" si="2"/>
        <v>0</v>
      </c>
      <c r="M29" s="49">
        <v>0</v>
      </c>
      <c r="N29" s="48">
        <f t="shared" si="3"/>
        <v>0</v>
      </c>
      <c r="O29" s="47">
        <v>0</v>
      </c>
      <c r="P29" s="48">
        <f t="shared" si="4"/>
        <v>0</v>
      </c>
      <c r="Q29" s="47">
        <v>0</v>
      </c>
      <c r="R29" s="48">
        <f t="shared" si="5"/>
        <v>0</v>
      </c>
      <c r="S29" s="49">
        <v>0</v>
      </c>
      <c r="T29" s="48">
        <f t="shared" si="6"/>
        <v>0</v>
      </c>
      <c r="U29" s="49">
        <v>0</v>
      </c>
      <c r="V29" s="48">
        <f t="shared" si="7"/>
        <v>0</v>
      </c>
      <c r="W29" s="47">
        <v>0</v>
      </c>
      <c r="X29" s="48">
        <f t="shared" si="8"/>
        <v>0</v>
      </c>
      <c r="Y29" s="47">
        <v>0</v>
      </c>
      <c r="Z29" s="48">
        <f t="shared" si="9"/>
        <v>0</v>
      </c>
      <c r="AA29" s="47">
        <v>0</v>
      </c>
      <c r="AB29" s="48">
        <f t="shared" si="10"/>
        <v>0</v>
      </c>
      <c r="AC29" s="47">
        <f t="shared" si="11"/>
        <v>0</v>
      </c>
      <c r="AD29" s="48">
        <f t="shared" si="17"/>
        <v>0</v>
      </c>
      <c r="AE29" s="50">
        <f t="shared" si="13"/>
        <v>1</v>
      </c>
      <c r="AF29" s="48">
        <f t="shared" si="14"/>
        <v>0</v>
      </c>
    </row>
    <row r="30" spans="1:32" s="51" customFormat="1" ht="15.6">
      <c r="A30" s="43" t="s">
        <v>34</v>
      </c>
      <c r="B30" s="44" t="s">
        <v>51</v>
      </c>
      <c r="C30" s="45"/>
      <c r="D30" s="46">
        <v>27.85</v>
      </c>
      <c r="E30" s="46">
        <f t="shared" si="15"/>
        <v>58150.8</v>
      </c>
      <c r="F30" s="46"/>
      <c r="G30" s="47">
        <v>0.36533399999999999</v>
      </c>
      <c r="H30" s="48">
        <f t="shared" si="16"/>
        <v>0</v>
      </c>
      <c r="I30" s="49">
        <v>0.40133400000000002</v>
      </c>
      <c r="J30" s="48">
        <f t="shared" si="1"/>
        <v>0</v>
      </c>
      <c r="K30" s="49">
        <v>3.3332000000000001E-2</v>
      </c>
      <c r="L30" s="48">
        <f t="shared" si="2"/>
        <v>0</v>
      </c>
      <c r="M30" s="49">
        <v>0</v>
      </c>
      <c r="N30" s="48">
        <f t="shared" si="3"/>
        <v>0</v>
      </c>
      <c r="O30" s="47">
        <v>0</v>
      </c>
      <c r="P30" s="48">
        <f t="shared" si="4"/>
        <v>0</v>
      </c>
      <c r="Q30" s="47">
        <v>0</v>
      </c>
      <c r="R30" s="48">
        <f t="shared" si="5"/>
        <v>0</v>
      </c>
      <c r="S30" s="49">
        <v>0</v>
      </c>
      <c r="T30" s="48">
        <f t="shared" si="6"/>
        <v>0</v>
      </c>
      <c r="U30" s="49">
        <v>0</v>
      </c>
      <c r="V30" s="48">
        <f t="shared" si="7"/>
        <v>0</v>
      </c>
      <c r="W30" s="47">
        <v>0.2</v>
      </c>
      <c r="X30" s="48">
        <f t="shared" si="8"/>
        <v>0</v>
      </c>
      <c r="Y30" s="47">
        <v>0</v>
      </c>
      <c r="Z30" s="48">
        <f t="shared" si="9"/>
        <v>0</v>
      </c>
      <c r="AA30" s="47">
        <v>0</v>
      </c>
      <c r="AB30" s="48">
        <f t="shared" si="10"/>
        <v>0</v>
      </c>
      <c r="AC30" s="47">
        <f t="shared" si="11"/>
        <v>-8.3266726846886741E-17</v>
      </c>
      <c r="AD30" s="48">
        <f t="shared" si="17"/>
        <v>0</v>
      </c>
      <c r="AE30" s="50">
        <f t="shared" si="13"/>
        <v>0.99999999999999989</v>
      </c>
      <c r="AF30" s="48">
        <f t="shared" si="14"/>
        <v>0</v>
      </c>
    </row>
    <row r="31" spans="1:32" ht="15.6">
      <c r="A31" s="27" t="s">
        <v>31</v>
      </c>
      <c r="B31" s="32" t="s">
        <v>119</v>
      </c>
      <c r="C31" s="42">
        <v>42443</v>
      </c>
      <c r="D31" s="37">
        <v>18.27</v>
      </c>
      <c r="E31" s="37">
        <f t="shared" si="15"/>
        <v>38147.760000000002</v>
      </c>
      <c r="F31" s="37">
        <v>38000.04</v>
      </c>
      <c r="G31" s="22">
        <v>0</v>
      </c>
      <c r="H31" s="8">
        <f t="shared" si="16"/>
        <v>0</v>
      </c>
      <c r="I31" s="35">
        <v>0</v>
      </c>
      <c r="J31" s="8">
        <f t="shared" si="1"/>
        <v>0</v>
      </c>
      <c r="K31" s="35">
        <v>0</v>
      </c>
      <c r="L31" s="8">
        <f t="shared" si="2"/>
        <v>0</v>
      </c>
      <c r="M31" s="35">
        <v>1</v>
      </c>
      <c r="N31" s="8">
        <f t="shared" si="3"/>
        <v>38000.04</v>
      </c>
      <c r="O31" s="22">
        <v>0</v>
      </c>
      <c r="P31" s="8">
        <f t="shared" si="4"/>
        <v>0</v>
      </c>
      <c r="Q31" s="22">
        <v>0</v>
      </c>
      <c r="R31" s="8">
        <f t="shared" si="5"/>
        <v>0</v>
      </c>
      <c r="S31" s="35">
        <v>0</v>
      </c>
      <c r="T31" s="8">
        <f t="shared" si="6"/>
        <v>0</v>
      </c>
      <c r="U31" s="35">
        <v>0</v>
      </c>
      <c r="V31" s="8">
        <f t="shared" si="7"/>
        <v>0</v>
      </c>
      <c r="W31" s="22">
        <v>0</v>
      </c>
      <c r="X31" s="8">
        <f t="shared" si="8"/>
        <v>0</v>
      </c>
      <c r="Y31" s="22">
        <v>0</v>
      </c>
      <c r="Z31" s="8">
        <f t="shared" si="9"/>
        <v>0</v>
      </c>
      <c r="AA31" s="22">
        <v>0</v>
      </c>
      <c r="AB31" s="8">
        <f t="shared" si="10"/>
        <v>0</v>
      </c>
      <c r="AC31" s="22">
        <f t="shared" si="11"/>
        <v>0</v>
      </c>
      <c r="AD31" s="8">
        <f t="shared" si="17"/>
        <v>0</v>
      </c>
      <c r="AE31" s="9">
        <f t="shared" si="13"/>
        <v>1</v>
      </c>
      <c r="AF31" s="8">
        <f t="shared" si="14"/>
        <v>38000.04</v>
      </c>
    </row>
    <row r="32" spans="1:32" ht="15.6">
      <c r="A32" s="27" t="s">
        <v>32</v>
      </c>
      <c r="B32" s="32" t="s">
        <v>79</v>
      </c>
      <c r="C32" s="42">
        <v>42290</v>
      </c>
      <c r="D32" s="37">
        <v>17.309999999999999</v>
      </c>
      <c r="E32" s="37">
        <f t="shared" si="15"/>
        <v>36143.279999999999</v>
      </c>
      <c r="F32" s="37">
        <v>36000.120000000003</v>
      </c>
      <c r="G32" s="22">
        <v>0.24</v>
      </c>
      <c r="H32" s="8">
        <f t="shared" si="16"/>
        <v>8640.0288</v>
      </c>
      <c r="I32" s="35">
        <v>0.26</v>
      </c>
      <c r="J32" s="8">
        <f t="shared" si="1"/>
        <v>9360.0312000000013</v>
      </c>
      <c r="K32" s="35">
        <v>0.5</v>
      </c>
      <c r="L32" s="8">
        <f t="shared" si="2"/>
        <v>18000.060000000001</v>
      </c>
      <c r="M32" s="35">
        <v>0</v>
      </c>
      <c r="N32" s="8">
        <f t="shared" si="3"/>
        <v>0</v>
      </c>
      <c r="O32" s="22">
        <v>0</v>
      </c>
      <c r="P32" s="8">
        <f t="shared" si="4"/>
        <v>0</v>
      </c>
      <c r="Q32" s="22">
        <v>0</v>
      </c>
      <c r="R32" s="8">
        <f t="shared" si="5"/>
        <v>0</v>
      </c>
      <c r="S32" s="35">
        <v>0</v>
      </c>
      <c r="T32" s="8">
        <f t="shared" si="6"/>
        <v>0</v>
      </c>
      <c r="U32" s="35">
        <v>0</v>
      </c>
      <c r="V32" s="8">
        <f t="shared" si="7"/>
        <v>0</v>
      </c>
      <c r="W32" s="22">
        <v>0</v>
      </c>
      <c r="X32" s="8">
        <f t="shared" si="8"/>
        <v>0</v>
      </c>
      <c r="Y32" s="22">
        <v>0</v>
      </c>
      <c r="Z32" s="8">
        <f t="shared" si="9"/>
        <v>0</v>
      </c>
      <c r="AA32" s="22">
        <v>0</v>
      </c>
      <c r="AB32" s="8">
        <f t="shared" si="10"/>
        <v>0</v>
      </c>
      <c r="AC32" s="22">
        <f t="shared" si="11"/>
        <v>0</v>
      </c>
      <c r="AD32" s="8">
        <f t="shared" si="17"/>
        <v>0</v>
      </c>
      <c r="AE32" s="9">
        <f t="shared" si="13"/>
        <v>1</v>
      </c>
      <c r="AF32" s="8">
        <f t="shared" si="14"/>
        <v>36000.120000000003</v>
      </c>
    </row>
    <row r="33" spans="1:32" s="52" customFormat="1" ht="15.6">
      <c r="A33" s="43" t="s">
        <v>31</v>
      </c>
      <c r="B33" s="44" t="s">
        <v>116</v>
      </c>
      <c r="C33" s="45">
        <v>42534</v>
      </c>
      <c r="D33" s="46">
        <v>17.3</v>
      </c>
      <c r="E33" s="46">
        <f t="shared" si="15"/>
        <v>36122.400000000001</v>
      </c>
      <c r="F33" s="46"/>
      <c r="G33" s="47">
        <v>0</v>
      </c>
      <c r="H33" s="48">
        <f t="shared" si="16"/>
        <v>0</v>
      </c>
      <c r="I33" s="49">
        <v>0</v>
      </c>
      <c r="J33" s="48">
        <f t="shared" si="1"/>
        <v>0</v>
      </c>
      <c r="K33" s="49">
        <v>0</v>
      </c>
      <c r="L33" s="48">
        <f t="shared" si="2"/>
        <v>0</v>
      </c>
      <c r="M33" s="49">
        <v>1</v>
      </c>
      <c r="N33" s="48">
        <f t="shared" si="3"/>
        <v>0</v>
      </c>
      <c r="O33" s="47">
        <v>0</v>
      </c>
      <c r="P33" s="48">
        <f t="shared" si="4"/>
        <v>0</v>
      </c>
      <c r="Q33" s="47">
        <v>0</v>
      </c>
      <c r="R33" s="48">
        <f t="shared" si="5"/>
        <v>0</v>
      </c>
      <c r="S33" s="49">
        <v>0</v>
      </c>
      <c r="T33" s="48">
        <f t="shared" si="6"/>
        <v>0</v>
      </c>
      <c r="U33" s="49">
        <v>0</v>
      </c>
      <c r="V33" s="48">
        <f t="shared" si="7"/>
        <v>0</v>
      </c>
      <c r="W33" s="47">
        <v>0</v>
      </c>
      <c r="X33" s="48">
        <f t="shared" si="8"/>
        <v>0</v>
      </c>
      <c r="Y33" s="47">
        <v>0</v>
      </c>
      <c r="Z33" s="48">
        <f t="shared" si="9"/>
        <v>0</v>
      </c>
      <c r="AA33" s="47">
        <v>0</v>
      </c>
      <c r="AB33" s="48">
        <f t="shared" si="10"/>
        <v>0</v>
      </c>
      <c r="AC33" s="47">
        <f t="shared" si="11"/>
        <v>0</v>
      </c>
      <c r="AD33" s="48">
        <f t="shared" si="17"/>
        <v>0</v>
      </c>
      <c r="AE33" s="50">
        <f t="shared" si="13"/>
        <v>1</v>
      </c>
      <c r="AF33" s="48">
        <f t="shared" si="14"/>
        <v>0</v>
      </c>
    </row>
    <row r="34" spans="1:32" ht="15.6">
      <c r="A34" s="27" t="s">
        <v>94</v>
      </c>
      <c r="B34" s="32" t="s">
        <v>77</v>
      </c>
      <c r="C34" s="42">
        <v>42268</v>
      </c>
      <c r="D34" s="37">
        <v>25.25</v>
      </c>
      <c r="E34" s="37">
        <f t="shared" si="15"/>
        <v>52722</v>
      </c>
      <c r="F34" s="37">
        <v>52520</v>
      </c>
      <c r="G34" s="22">
        <v>0.223334</v>
      </c>
      <c r="H34" s="8">
        <f t="shared" si="16"/>
        <v>11729.501679999999</v>
      </c>
      <c r="I34" s="35">
        <v>0.24333399999999999</v>
      </c>
      <c r="J34" s="8">
        <f t="shared" si="1"/>
        <v>12779.901679999999</v>
      </c>
      <c r="K34" s="35">
        <v>0.48333199999999998</v>
      </c>
      <c r="L34" s="8">
        <f t="shared" si="2"/>
        <v>25384.59664</v>
      </c>
      <c r="M34" s="35">
        <v>0</v>
      </c>
      <c r="N34" s="8">
        <f t="shared" si="3"/>
        <v>0</v>
      </c>
      <c r="O34" s="22">
        <v>0.05</v>
      </c>
      <c r="P34" s="8">
        <f t="shared" si="4"/>
        <v>2626</v>
      </c>
      <c r="Q34" s="35">
        <v>0</v>
      </c>
      <c r="R34" s="8">
        <f t="shared" si="5"/>
        <v>0</v>
      </c>
      <c r="S34" s="35">
        <v>0</v>
      </c>
      <c r="T34" s="8">
        <f t="shared" si="6"/>
        <v>0</v>
      </c>
      <c r="U34" s="35">
        <v>0</v>
      </c>
      <c r="V34" s="8">
        <f t="shared" si="7"/>
        <v>0</v>
      </c>
      <c r="W34" s="22">
        <v>0</v>
      </c>
      <c r="X34" s="8">
        <f t="shared" si="8"/>
        <v>0</v>
      </c>
      <c r="Y34" s="22">
        <v>0</v>
      </c>
      <c r="Z34" s="8">
        <f t="shared" si="9"/>
        <v>0</v>
      </c>
      <c r="AA34" s="22">
        <v>0</v>
      </c>
      <c r="AB34" s="8">
        <f t="shared" si="10"/>
        <v>0</v>
      </c>
      <c r="AC34" s="22">
        <f t="shared" si="11"/>
        <v>-6.9388939039072284E-17</v>
      </c>
      <c r="AD34" s="8">
        <f t="shared" si="17"/>
        <v>-3.6443070783320763E-12</v>
      </c>
      <c r="AE34" s="9">
        <f t="shared" si="13"/>
        <v>0.99999999999999989</v>
      </c>
      <c r="AF34" s="8">
        <f t="shared" si="14"/>
        <v>52519.999999999993</v>
      </c>
    </row>
    <row r="35" spans="1:32" ht="15.6">
      <c r="A35" s="27" t="s">
        <v>95</v>
      </c>
      <c r="B35" s="32" t="s">
        <v>54</v>
      </c>
      <c r="C35" s="42"/>
      <c r="D35" s="37">
        <v>17.98</v>
      </c>
      <c r="E35" s="37">
        <f t="shared" si="15"/>
        <v>37542.239999999998</v>
      </c>
      <c r="F35" s="37">
        <v>37401.22</v>
      </c>
      <c r="G35" s="22">
        <v>0.24</v>
      </c>
      <c r="H35" s="8">
        <f t="shared" si="16"/>
        <v>8976.2927999999993</v>
      </c>
      <c r="I35" s="35">
        <v>0.26</v>
      </c>
      <c r="J35" s="8">
        <f t="shared" ref="J35:J52" si="18">F35*I35</f>
        <v>9724.3172000000013</v>
      </c>
      <c r="K35" s="35">
        <v>0.5</v>
      </c>
      <c r="L35" s="8">
        <f t="shared" ref="L35:L52" si="19">F35*K35</f>
        <v>18700.61</v>
      </c>
      <c r="M35" s="35">
        <v>0</v>
      </c>
      <c r="N35" s="8">
        <f t="shared" ref="N35:N52" si="20">F35*M35</f>
        <v>0</v>
      </c>
      <c r="O35" s="22">
        <v>0</v>
      </c>
      <c r="P35" s="8">
        <f t="shared" ref="P35:P52" si="21">F35*O35</f>
        <v>0</v>
      </c>
      <c r="Q35" s="22">
        <v>0</v>
      </c>
      <c r="R35" s="8">
        <f t="shared" ref="R35:R52" si="22">(F35*Q35)</f>
        <v>0</v>
      </c>
      <c r="S35" s="35">
        <v>0</v>
      </c>
      <c r="T35" s="8">
        <f t="shared" ref="T35:T52" si="23">(F35*S35)</f>
        <v>0</v>
      </c>
      <c r="U35" s="35">
        <v>0</v>
      </c>
      <c r="V35" s="8">
        <f t="shared" ref="V35:V52" si="24">(F35*U35)</f>
        <v>0</v>
      </c>
      <c r="W35" s="22">
        <v>0</v>
      </c>
      <c r="X35" s="8">
        <f t="shared" ref="X35:X52" si="25">F35*W35</f>
        <v>0</v>
      </c>
      <c r="Y35" s="22">
        <v>0</v>
      </c>
      <c r="Z35" s="8">
        <f t="shared" ref="Z35:Z52" si="26">F35*Y35</f>
        <v>0</v>
      </c>
      <c r="AA35" s="22">
        <v>0</v>
      </c>
      <c r="AB35" s="8">
        <f t="shared" ref="AB35:AB52" si="27">F35*AA35</f>
        <v>0</v>
      </c>
      <c r="AC35" s="22">
        <f t="shared" ref="AC35:AC52" si="28">100%-G35-I35-K35-Q35-S35-U35-M35-O35-W35-Y35-AA35</f>
        <v>0</v>
      </c>
      <c r="AD35" s="8">
        <f t="shared" si="17"/>
        <v>0</v>
      </c>
      <c r="AE35" s="9">
        <f t="shared" ref="AE35:AE52" si="29">G35+I35+K35+Q35+S35+U35+M35+O35+W35+Y35+AA35+AC35</f>
        <v>1</v>
      </c>
      <c r="AF35" s="8">
        <f t="shared" ref="AF35:AF52" si="30">H35+J35+L35+R35+T35+V35+N35+P35+X35+Z35+AB35+AD35</f>
        <v>37401.22</v>
      </c>
    </row>
    <row r="36" spans="1:32" ht="15.6">
      <c r="A36" s="27" t="s">
        <v>70</v>
      </c>
      <c r="B36" s="32" t="s">
        <v>43</v>
      </c>
      <c r="C36" s="42"/>
      <c r="D36" s="37">
        <v>18.18</v>
      </c>
      <c r="E36" s="37">
        <f t="shared" si="15"/>
        <v>37959.839999999997</v>
      </c>
      <c r="F36" s="37">
        <v>37821.660000000003</v>
      </c>
      <c r="G36" s="22">
        <v>0.32666699999999999</v>
      </c>
      <c r="H36" s="8">
        <f t="shared" si="16"/>
        <v>12355.08820722</v>
      </c>
      <c r="I36" s="35">
        <v>0.35666700000000001</v>
      </c>
      <c r="J36" s="8">
        <f t="shared" si="18"/>
        <v>13489.738007220001</v>
      </c>
      <c r="K36" s="35">
        <v>0.216666</v>
      </c>
      <c r="L36" s="8">
        <f t="shared" si="19"/>
        <v>8194.667785560001</v>
      </c>
      <c r="M36" s="35">
        <v>0.1</v>
      </c>
      <c r="N36" s="8">
        <f t="shared" si="20"/>
        <v>3782.1660000000006</v>
      </c>
      <c r="O36" s="22">
        <v>0</v>
      </c>
      <c r="P36" s="8">
        <f t="shared" si="21"/>
        <v>0</v>
      </c>
      <c r="Q36" s="22">
        <v>0</v>
      </c>
      <c r="R36" s="8">
        <f t="shared" si="22"/>
        <v>0</v>
      </c>
      <c r="S36" s="35">
        <v>0</v>
      </c>
      <c r="T36" s="8">
        <f t="shared" si="23"/>
        <v>0</v>
      </c>
      <c r="U36" s="35">
        <v>0</v>
      </c>
      <c r="V36" s="8">
        <f t="shared" si="24"/>
        <v>0</v>
      </c>
      <c r="W36" s="22">
        <v>0</v>
      </c>
      <c r="X36" s="8">
        <f t="shared" si="25"/>
        <v>0</v>
      </c>
      <c r="Y36" s="22">
        <v>0</v>
      </c>
      <c r="Z36" s="8">
        <f t="shared" si="26"/>
        <v>0</v>
      </c>
      <c r="AA36" s="22">
        <v>0</v>
      </c>
      <c r="AB36" s="8">
        <f t="shared" si="27"/>
        <v>0</v>
      </c>
      <c r="AC36" s="22">
        <f t="shared" si="28"/>
        <v>-5.5511151231257827E-17</v>
      </c>
      <c r="AD36" s="8">
        <f t="shared" si="17"/>
        <v>-2.0995238880772151E-12</v>
      </c>
      <c r="AE36" s="9">
        <f t="shared" si="29"/>
        <v>1</v>
      </c>
      <c r="AF36" s="8">
        <f t="shared" si="30"/>
        <v>37821.659999999996</v>
      </c>
    </row>
    <row r="37" spans="1:32" ht="15.6">
      <c r="A37" s="27" t="s">
        <v>96</v>
      </c>
      <c r="B37" s="32" t="s">
        <v>64</v>
      </c>
      <c r="C37" s="42"/>
      <c r="D37" s="37">
        <v>19.89</v>
      </c>
      <c r="E37" s="37">
        <f t="shared" si="15"/>
        <v>41530.32</v>
      </c>
      <c r="F37" s="37">
        <v>41375.1</v>
      </c>
      <c r="G37" s="22">
        <v>0.24</v>
      </c>
      <c r="H37" s="8">
        <f t="shared" si="16"/>
        <v>9930.0239999999994</v>
      </c>
      <c r="I37" s="35">
        <v>0.26</v>
      </c>
      <c r="J37" s="8">
        <f t="shared" si="18"/>
        <v>10757.526</v>
      </c>
      <c r="K37" s="35">
        <v>0.5</v>
      </c>
      <c r="L37" s="8">
        <f t="shared" si="19"/>
        <v>20687.55</v>
      </c>
      <c r="M37" s="35">
        <v>0</v>
      </c>
      <c r="N37" s="8">
        <f t="shared" si="20"/>
        <v>0</v>
      </c>
      <c r="O37" s="22">
        <v>0</v>
      </c>
      <c r="P37" s="8">
        <f t="shared" si="21"/>
        <v>0</v>
      </c>
      <c r="Q37" s="22">
        <v>0</v>
      </c>
      <c r="R37" s="8">
        <f t="shared" si="22"/>
        <v>0</v>
      </c>
      <c r="S37" s="35">
        <v>0</v>
      </c>
      <c r="T37" s="8">
        <f t="shared" si="23"/>
        <v>0</v>
      </c>
      <c r="U37" s="35">
        <v>0</v>
      </c>
      <c r="V37" s="8">
        <f t="shared" si="24"/>
        <v>0</v>
      </c>
      <c r="W37" s="22">
        <v>0</v>
      </c>
      <c r="X37" s="8">
        <f t="shared" si="25"/>
        <v>0</v>
      </c>
      <c r="Y37" s="22">
        <v>0</v>
      </c>
      <c r="Z37" s="8">
        <f t="shared" si="26"/>
        <v>0</v>
      </c>
      <c r="AA37" s="22">
        <v>0</v>
      </c>
      <c r="AB37" s="8">
        <f t="shared" si="27"/>
        <v>0</v>
      </c>
      <c r="AC37" s="22">
        <f t="shared" si="28"/>
        <v>0</v>
      </c>
      <c r="AD37" s="8">
        <f t="shared" si="17"/>
        <v>0</v>
      </c>
      <c r="AE37" s="9">
        <f t="shared" si="29"/>
        <v>1</v>
      </c>
      <c r="AF37" s="8">
        <f t="shared" si="30"/>
        <v>41375.1</v>
      </c>
    </row>
    <row r="38" spans="1:32" ht="15.6">
      <c r="A38" s="27" t="s">
        <v>134</v>
      </c>
      <c r="B38" s="32" t="s">
        <v>80</v>
      </c>
      <c r="C38" s="42">
        <v>42261</v>
      </c>
      <c r="D38" s="37">
        <v>14.42</v>
      </c>
      <c r="E38" s="37">
        <f t="shared" si="15"/>
        <v>30108.959999999999</v>
      </c>
      <c r="F38" s="37">
        <v>24000.080000000002</v>
      </c>
      <c r="G38" s="22">
        <v>0.36</v>
      </c>
      <c r="H38" s="8">
        <f t="shared" si="16"/>
        <v>8640.0288</v>
      </c>
      <c r="I38" s="35">
        <v>0.39</v>
      </c>
      <c r="J38" s="8">
        <f t="shared" si="18"/>
        <v>9360.0312000000013</v>
      </c>
      <c r="K38" s="35">
        <v>0.25</v>
      </c>
      <c r="L38" s="8">
        <f t="shared" si="19"/>
        <v>6000.02</v>
      </c>
      <c r="M38" s="35">
        <v>0</v>
      </c>
      <c r="N38" s="8">
        <f t="shared" si="20"/>
        <v>0</v>
      </c>
      <c r="O38" s="22">
        <v>0</v>
      </c>
      <c r="P38" s="8">
        <f t="shared" si="21"/>
        <v>0</v>
      </c>
      <c r="Q38" s="35">
        <v>0</v>
      </c>
      <c r="R38" s="8">
        <f t="shared" si="22"/>
        <v>0</v>
      </c>
      <c r="S38" s="35">
        <v>0</v>
      </c>
      <c r="T38" s="8">
        <f t="shared" si="23"/>
        <v>0</v>
      </c>
      <c r="U38" s="35">
        <v>0</v>
      </c>
      <c r="V38" s="8">
        <f t="shared" si="24"/>
        <v>0</v>
      </c>
      <c r="W38" s="22">
        <v>0</v>
      </c>
      <c r="X38" s="8">
        <f t="shared" si="25"/>
        <v>0</v>
      </c>
      <c r="Y38" s="22">
        <v>0</v>
      </c>
      <c r="Z38" s="8">
        <f t="shared" si="26"/>
        <v>0</v>
      </c>
      <c r="AA38" s="22">
        <v>0</v>
      </c>
      <c r="AB38" s="8">
        <f t="shared" si="27"/>
        <v>0</v>
      </c>
      <c r="AC38" s="22">
        <f t="shared" si="28"/>
        <v>0</v>
      </c>
      <c r="AD38" s="8">
        <f t="shared" si="17"/>
        <v>0</v>
      </c>
      <c r="AE38" s="9">
        <f t="shared" si="29"/>
        <v>1</v>
      </c>
      <c r="AF38" s="8">
        <f t="shared" si="30"/>
        <v>24000.080000000002</v>
      </c>
    </row>
    <row r="39" spans="1:32" ht="15.6">
      <c r="A39" s="27" t="s">
        <v>32</v>
      </c>
      <c r="B39" s="32" t="s">
        <v>75</v>
      </c>
      <c r="C39" s="42">
        <v>42303</v>
      </c>
      <c r="D39" s="37">
        <v>18.27</v>
      </c>
      <c r="E39" s="37">
        <f t="shared" si="15"/>
        <v>38147.760000000002</v>
      </c>
      <c r="F39" s="37">
        <v>38000.04</v>
      </c>
      <c r="G39" s="22">
        <v>0.24</v>
      </c>
      <c r="H39" s="8">
        <f t="shared" si="16"/>
        <v>9120.0095999999994</v>
      </c>
      <c r="I39" s="35">
        <v>0.26</v>
      </c>
      <c r="J39" s="8">
        <f t="shared" si="18"/>
        <v>9880.010400000001</v>
      </c>
      <c r="K39" s="35">
        <v>0.5</v>
      </c>
      <c r="L39" s="8">
        <f t="shared" si="19"/>
        <v>19000.02</v>
      </c>
      <c r="M39" s="35">
        <v>0</v>
      </c>
      <c r="N39" s="8">
        <f t="shared" si="20"/>
        <v>0</v>
      </c>
      <c r="O39" s="22">
        <v>0</v>
      </c>
      <c r="P39" s="8">
        <f t="shared" si="21"/>
        <v>0</v>
      </c>
      <c r="Q39" s="35">
        <v>0</v>
      </c>
      <c r="R39" s="8">
        <f t="shared" si="22"/>
        <v>0</v>
      </c>
      <c r="S39" s="35">
        <v>0</v>
      </c>
      <c r="T39" s="8">
        <f t="shared" si="23"/>
        <v>0</v>
      </c>
      <c r="U39" s="35">
        <v>0</v>
      </c>
      <c r="V39" s="8">
        <f t="shared" si="24"/>
        <v>0</v>
      </c>
      <c r="W39" s="22">
        <v>0</v>
      </c>
      <c r="X39" s="8">
        <f t="shared" si="25"/>
        <v>0</v>
      </c>
      <c r="Y39" s="22">
        <v>0</v>
      </c>
      <c r="Z39" s="8">
        <f t="shared" si="26"/>
        <v>0</v>
      </c>
      <c r="AA39" s="22">
        <v>0</v>
      </c>
      <c r="AB39" s="8">
        <f t="shared" si="27"/>
        <v>0</v>
      </c>
      <c r="AC39" s="22">
        <f t="shared" si="28"/>
        <v>0</v>
      </c>
      <c r="AD39" s="8">
        <f t="shared" si="17"/>
        <v>0</v>
      </c>
      <c r="AE39" s="9">
        <f t="shared" si="29"/>
        <v>1</v>
      </c>
      <c r="AF39" s="8">
        <f t="shared" si="30"/>
        <v>38000.04</v>
      </c>
    </row>
    <row r="40" spans="1:32" ht="15.6">
      <c r="A40" s="30" t="s">
        <v>32</v>
      </c>
      <c r="B40" s="32" t="s">
        <v>44</v>
      </c>
      <c r="C40" s="42"/>
      <c r="D40" s="37">
        <v>25.75</v>
      </c>
      <c r="E40" s="37">
        <f t="shared" si="15"/>
        <v>53766</v>
      </c>
      <c r="F40" s="37">
        <v>32500</v>
      </c>
      <c r="G40" s="22">
        <v>0.24</v>
      </c>
      <c r="H40" s="8">
        <f t="shared" si="16"/>
        <v>7800</v>
      </c>
      <c r="I40" s="35">
        <v>0.26</v>
      </c>
      <c r="J40" s="8">
        <f t="shared" si="18"/>
        <v>8450</v>
      </c>
      <c r="K40" s="35">
        <v>0.5</v>
      </c>
      <c r="L40" s="8">
        <f t="shared" si="19"/>
        <v>16250</v>
      </c>
      <c r="M40" s="35">
        <v>0</v>
      </c>
      <c r="N40" s="8">
        <f t="shared" si="20"/>
        <v>0</v>
      </c>
      <c r="O40" s="22">
        <v>0</v>
      </c>
      <c r="P40" s="8">
        <f t="shared" si="21"/>
        <v>0</v>
      </c>
      <c r="Q40" s="35">
        <v>0</v>
      </c>
      <c r="R40" s="8">
        <f t="shared" si="22"/>
        <v>0</v>
      </c>
      <c r="S40" s="35">
        <v>0</v>
      </c>
      <c r="T40" s="8">
        <f t="shared" si="23"/>
        <v>0</v>
      </c>
      <c r="U40" s="35">
        <v>0</v>
      </c>
      <c r="V40" s="8">
        <f t="shared" si="24"/>
        <v>0</v>
      </c>
      <c r="W40" s="22">
        <v>0</v>
      </c>
      <c r="X40" s="8">
        <f t="shared" si="25"/>
        <v>0</v>
      </c>
      <c r="Y40" s="22">
        <v>0</v>
      </c>
      <c r="Z40" s="8">
        <f t="shared" si="26"/>
        <v>0</v>
      </c>
      <c r="AA40" s="22">
        <v>0</v>
      </c>
      <c r="AB40" s="8">
        <f t="shared" si="27"/>
        <v>0</v>
      </c>
      <c r="AC40" s="22">
        <f t="shared" si="28"/>
        <v>0</v>
      </c>
      <c r="AD40" s="8">
        <f t="shared" si="17"/>
        <v>0</v>
      </c>
      <c r="AE40" s="9">
        <f t="shared" si="29"/>
        <v>1</v>
      </c>
      <c r="AF40" s="8">
        <f t="shared" si="30"/>
        <v>32500</v>
      </c>
    </row>
    <row r="41" spans="1:32" ht="15.6">
      <c r="A41" s="27" t="s">
        <v>31</v>
      </c>
      <c r="B41" s="32" t="s">
        <v>67</v>
      </c>
      <c r="C41" s="42"/>
      <c r="D41" s="37">
        <v>17.829999999999998</v>
      </c>
      <c r="E41" s="37">
        <f t="shared" si="15"/>
        <v>37229.039999999994</v>
      </c>
      <c r="F41" s="37">
        <v>37080.120000000003</v>
      </c>
      <c r="G41" s="22">
        <v>0.36</v>
      </c>
      <c r="H41" s="8">
        <f t="shared" si="16"/>
        <v>13348.843200000001</v>
      </c>
      <c r="I41" s="35">
        <v>0.39</v>
      </c>
      <c r="J41" s="8">
        <f t="shared" si="18"/>
        <v>14461.246800000001</v>
      </c>
      <c r="K41" s="35">
        <v>0.25</v>
      </c>
      <c r="L41" s="8">
        <f t="shared" si="19"/>
        <v>9270.0300000000007</v>
      </c>
      <c r="M41" s="35">
        <v>0</v>
      </c>
      <c r="N41" s="8">
        <f t="shared" si="20"/>
        <v>0</v>
      </c>
      <c r="O41" s="22">
        <v>0</v>
      </c>
      <c r="P41" s="8">
        <f t="shared" si="21"/>
        <v>0</v>
      </c>
      <c r="Q41" s="35">
        <v>0</v>
      </c>
      <c r="R41" s="8">
        <f t="shared" si="22"/>
        <v>0</v>
      </c>
      <c r="S41" s="35">
        <v>0</v>
      </c>
      <c r="T41" s="8">
        <f t="shared" si="23"/>
        <v>0</v>
      </c>
      <c r="U41" s="35">
        <v>0</v>
      </c>
      <c r="V41" s="8">
        <f t="shared" si="24"/>
        <v>0</v>
      </c>
      <c r="W41" s="22">
        <v>0</v>
      </c>
      <c r="X41" s="8">
        <f t="shared" si="25"/>
        <v>0</v>
      </c>
      <c r="Y41" s="22">
        <v>0</v>
      </c>
      <c r="Z41" s="8">
        <f t="shared" si="26"/>
        <v>0</v>
      </c>
      <c r="AA41" s="22">
        <v>0</v>
      </c>
      <c r="AB41" s="8">
        <f t="shared" si="27"/>
        <v>0</v>
      </c>
      <c r="AC41" s="22">
        <f t="shared" si="28"/>
        <v>0</v>
      </c>
      <c r="AD41" s="8">
        <f t="shared" si="17"/>
        <v>0</v>
      </c>
      <c r="AE41" s="9">
        <f t="shared" si="29"/>
        <v>1</v>
      </c>
      <c r="AF41" s="8">
        <f t="shared" si="30"/>
        <v>37080.120000000003</v>
      </c>
    </row>
    <row r="42" spans="1:32" s="52" customFormat="1" ht="15.6">
      <c r="A42" s="43" t="s">
        <v>33</v>
      </c>
      <c r="B42" s="44" t="s">
        <v>82</v>
      </c>
      <c r="C42" s="45">
        <v>42464</v>
      </c>
      <c r="D42" s="46">
        <v>17.309999999999999</v>
      </c>
      <c r="E42" s="46">
        <f t="shared" si="15"/>
        <v>36143.279999999999</v>
      </c>
      <c r="F42" s="46"/>
      <c r="G42" s="47">
        <v>0.36</v>
      </c>
      <c r="H42" s="48">
        <f t="shared" si="16"/>
        <v>0</v>
      </c>
      <c r="I42" s="49">
        <v>0.39</v>
      </c>
      <c r="J42" s="48">
        <f t="shared" si="18"/>
        <v>0</v>
      </c>
      <c r="K42" s="49">
        <v>0.25</v>
      </c>
      <c r="L42" s="48">
        <f t="shared" si="19"/>
        <v>0</v>
      </c>
      <c r="M42" s="49">
        <v>0</v>
      </c>
      <c r="N42" s="48">
        <f t="shared" si="20"/>
        <v>0</v>
      </c>
      <c r="O42" s="47">
        <v>0</v>
      </c>
      <c r="P42" s="48">
        <f t="shared" si="21"/>
        <v>0</v>
      </c>
      <c r="Q42" s="49">
        <v>0</v>
      </c>
      <c r="R42" s="48">
        <f t="shared" si="22"/>
        <v>0</v>
      </c>
      <c r="S42" s="49">
        <v>0</v>
      </c>
      <c r="T42" s="48">
        <f t="shared" si="23"/>
        <v>0</v>
      </c>
      <c r="U42" s="49">
        <v>0</v>
      </c>
      <c r="V42" s="48">
        <f t="shared" si="24"/>
        <v>0</v>
      </c>
      <c r="W42" s="47">
        <v>0</v>
      </c>
      <c r="X42" s="48">
        <f t="shared" si="25"/>
        <v>0</v>
      </c>
      <c r="Y42" s="47">
        <v>0</v>
      </c>
      <c r="Z42" s="48">
        <f t="shared" si="26"/>
        <v>0</v>
      </c>
      <c r="AA42" s="47">
        <v>0</v>
      </c>
      <c r="AB42" s="48">
        <f t="shared" si="27"/>
        <v>0</v>
      </c>
      <c r="AC42" s="47">
        <f t="shared" si="28"/>
        <v>0</v>
      </c>
      <c r="AD42" s="48">
        <f t="shared" si="17"/>
        <v>0</v>
      </c>
      <c r="AE42" s="50">
        <f t="shared" si="29"/>
        <v>1</v>
      </c>
      <c r="AF42" s="48">
        <f t="shared" si="30"/>
        <v>0</v>
      </c>
    </row>
    <row r="43" spans="1:32" ht="15.6">
      <c r="A43" s="30" t="s">
        <v>135</v>
      </c>
      <c r="B43" s="32" t="s">
        <v>97</v>
      </c>
      <c r="C43" s="42">
        <v>42296</v>
      </c>
      <c r="D43" s="37">
        <v>18.27</v>
      </c>
      <c r="E43" s="37">
        <f t="shared" si="15"/>
        <v>38147.760000000002</v>
      </c>
      <c r="F43" s="37">
        <v>38000</v>
      </c>
      <c r="G43" s="22">
        <v>0.20666699999999999</v>
      </c>
      <c r="H43" s="8">
        <f t="shared" si="16"/>
        <v>7853.3459999999995</v>
      </c>
      <c r="I43" s="35">
        <v>0.22666700000000001</v>
      </c>
      <c r="J43" s="8">
        <f t="shared" si="18"/>
        <v>8613.3459999999995</v>
      </c>
      <c r="K43" s="35">
        <v>0.46666600000000003</v>
      </c>
      <c r="L43" s="8">
        <f t="shared" si="19"/>
        <v>17733.308000000001</v>
      </c>
      <c r="M43" s="35">
        <v>0</v>
      </c>
      <c r="N43" s="8">
        <f t="shared" si="20"/>
        <v>0</v>
      </c>
      <c r="O43" s="22">
        <v>0.1</v>
      </c>
      <c r="P43" s="8">
        <f t="shared" si="21"/>
        <v>3800</v>
      </c>
      <c r="Q43" s="35">
        <v>0</v>
      </c>
      <c r="R43" s="8">
        <f t="shared" si="22"/>
        <v>0</v>
      </c>
      <c r="S43" s="35">
        <v>0</v>
      </c>
      <c r="T43" s="8">
        <f t="shared" si="23"/>
        <v>0</v>
      </c>
      <c r="U43" s="35">
        <v>0</v>
      </c>
      <c r="V43" s="8">
        <f t="shared" si="24"/>
        <v>0</v>
      </c>
      <c r="W43" s="22">
        <v>0</v>
      </c>
      <c r="X43" s="8">
        <f t="shared" si="25"/>
        <v>0</v>
      </c>
      <c r="Y43" s="22">
        <v>0</v>
      </c>
      <c r="Z43" s="8">
        <f t="shared" si="26"/>
        <v>0</v>
      </c>
      <c r="AA43" s="22">
        <v>0</v>
      </c>
      <c r="AB43" s="8">
        <f t="shared" si="27"/>
        <v>0</v>
      </c>
      <c r="AC43" s="22">
        <f t="shared" si="28"/>
        <v>8.3266726846886741E-17</v>
      </c>
      <c r="AD43" s="8">
        <f t="shared" si="17"/>
        <v>3.1641356201816961E-12</v>
      </c>
      <c r="AE43" s="9">
        <f t="shared" si="29"/>
        <v>1</v>
      </c>
      <c r="AF43" s="8">
        <f t="shared" si="30"/>
        <v>38000</v>
      </c>
    </row>
    <row r="44" spans="1:32" s="51" customFormat="1" ht="15.6">
      <c r="A44" s="53" t="s">
        <v>136</v>
      </c>
      <c r="B44" s="44" t="s">
        <v>100</v>
      </c>
      <c r="C44" s="45"/>
      <c r="D44" s="46">
        <v>17.309999999999999</v>
      </c>
      <c r="E44" s="46">
        <f t="shared" si="15"/>
        <v>36143.279999999999</v>
      </c>
      <c r="F44" s="46"/>
      <c r="G44" s="47">
        <v>0</v>
      </c>
      <c r="H44" s="48">
        <f t="shared" si="16"/>
        <v>0</v>
      </c>
      <c r="I44" s="49">
        <v>0</v>
      </c>
      <c r="J44" s="48">
        <f t="shared" si="18"/>
        <v>0</v>
      </c>
      <c r="K44" s="49">
        <v>0</v>
      </c>
      <c r="L44" s="48">
        <f t="shared" si="19"/>
        <v>0</v>
      </c>
      <c r="M44" s="49">
        <v>0</v>
      </c>
      <c r="N44" s="48">
        <f t="shared" si="20"/>
        <v>0</v>
      </c>
      <c r="O44" s="47">
        <v>0</v>
      </c>
      <c r="P44" s="48">
        <f t="shared" si="21"/>
        <v>0</v>
      </c>
      <c r="Q44" s="49">
        <v>0</v>
      </c>
      <c r="R44" s="48">
        <f t="shared" si="22"/>
        <v>0</v>
      </c>
      <c r="S44" s="49">
        <v>0</v>
      </c>
      <c r="T44" s="48">
        <f t="shared" si="23"/>
        <v>0</v>
      </c>
      <c r="U44" s="49">
        <v>0</v>
      </c>
      <c r="V44" s="48">
        <f t="shared" si="24"/>
        <v>0</v>
      </c>
      <c r="W44" s="47">
        <v>0</v>
      </c>
      <c r="X44" s="48">
        <f t="shared" si="25"/>
        <v>0</v>
      </c>
      <c r="Y44" s="47">
        <v>0</v>
      </c>
      <c r="Z44" s="48">
        <f t="shared" si="26"/>
        <v>0</v>
      </c>
      <c r="AA44" s="47">
        <v>1</v>
      </c>
      <c r="AB44" s="48">
        <f t="shared" si="27"/>
        <v>0</v>
      </c>
      <c r="AC44" s="47">
        <f t="shared" si="28"/>
        <v>0</v>
      </c>
      <c r="AD44" s="48">
        <f t="shared" si="17"/>
        <v>0</v>
      </c>
      <c r="AE44" s="50">
        <f t="shared" si="29"/>
        <v>1</v>
      </c>
      <c r="AF44" s="48">
        <f t="shared" si="30"/>
        <v>0</v>
      </c>
    </row>
    <row r="45" spans="1:32" s="51" customFormat="1" ht="15.6">
      <c r="A45" s="43" t="s">
        <v>143</v>
      </c>
      <c r="B45" s="44" t="s">
        <v>100</v>
      </c>
      <c r="C45" s="45"/>
      <c r="D45" s="46">
        <v>17.3</v>
      </c>
      <c r="E45" s="46">
        <f t="shared" si="15"/>
        <v>36122.400000000001</v>
      </c>
      <c r="F45" s="46"/>
      <c r="G45" s="47">
        <v>0</v>
      </c>
      <c r="H45" s="48">
        <f t="shared" si="16"/>
        <v>0</v>
      </c>
      <c r="I45" s="49">
        <v>0</v>
      </c>
      <c r="J45" s="48">
        <f t="shared" si="18"/>
        <v>0</v>
      </c>
      <c r="K45" s="49">
        <v>0</v>
      </c>
      <c r="L45" s="48">
        <f t="shared" si="19"/>
        <v>0</v>
      </c>
      <c r="M45" s="49">
        <v>1</v>
      </c>
      <c r="N45" s="48">
        <f t="shared" si="20"/>
        <v>0</v>
      </c>
      <c r="O45" s="47">
        <v>0</v>
      </c>
      <c r="P45" s="48">
        <f t="shared" si="21"/>
        <v>0</v>
      </c>
      <c r="Q45" s="49">
        <v>0</v>
      </c>
      <c r="R45" s="48">
        <f t="shared" si="22"/>
        <v>0</v>
      </c>
      <c r="S45" s="49">
        <v>0</v>
      </c>
      <c r="T45" s="48">
        <f t="shared" si="23"/>
        <v>0</v>
      </c>
      <c r="U45" s="49">
        <v>0</v>
      </c>
      <c r="V45" s="48">
        <f t="shared" si="24"/>
        <v>0</v>
      </c>
      <c r="W45" s="47">
        <v>0</v>
      </c>
      <c r="X45" s="48">
        <f t="shared" si="25"/>
        <v>0</v>
      </c>
      <c r="Y45" s="47">
        <v>0</v>
      </c>
      <c r="Z45" s="48">
        <f t="shared" si="26"/>
        <v>0</v>
      </c>
      <c r="AA45" s="47">
        <v>0</v>
      </c>
      <c r="AB45" s="48">
        <f t="shared" si="27"/>
        <v>0</v>
      </c>
      <c r="AC45" s="47">
        <f t="shared" si="28"/>
        <v>0</v>
      </c>
      <c r="AD45" s="48">
        <f t="shared" si="17"/>
        <v>0</v>
      </c>
      <c r="AE45" s="50">
        <f t="shared" si="29"/>
        <v>1</v>
      </c>
      <c r="AF45" s="48">
        <f t="shared" si="30"/>
        <v>0</v>
      </c>
    </row>
    <row r="46" spans="1:32" ht="15.6">
      <c r="A46" s="27" t="s">
        <v>98</v>
      </c>
      <c r="B46" s="32" t="s">
        <v>45</v>
      </c>
      <c r="C46" s="42"/>
      <c r="D46" s="37">
        <v>19.809999999999999</v>
      </c>
      <c r="E46" s="37">
        <f t="shared" si="15"/>
        <v>41363.279999999999</v>
      </c>
      <c r="F46" s="37">
        <v>41199.96</v>
      </c>
      <c r="G46" s="22">
        <v>0.223334</v>
      </c>
      <c r="H46" s="8">
        <f t="shared" si="16"/>
        <v>9201.3518666399996</v>
      </c>
      <c r="I46" s="35">
        <v>0.24333399999999999</v>
      </c>
      <c r="J46" s="8">
        <f t="shared" si="18"/>
        <v>10025.35106664</v>
      </c>
      <c r="K46" s="35">
        <v>0.48333199999999998</v>
      </c>
      <c r="L46" s="8">
        <f t="shared" si="19"/>
        <v>19913.259066719998</v>
      </c>
      <c r="M46" s="35">
        <v>0</v>
      </c>
      <c r="N46" s="8">
        <f t="shared" si="20"/>
        <v>0</v>
      </c>
      <c r="O46" s="22">
        <v>0.05</v>
      </c>
      <c r="P46" s="8">
        <f t="shared" si="21"/>
        <v>2059.998</v>
      </c>
      <c r="Q46" s="35">
        <v>0</v>
      </c>
      <c r="R46" s="8">
        <f t="shared" si="22"/>
        <v>0</v>
      </c>
      <c r="S46" s="35">
        <v>0</v>
      </c>
      <c r="T46" s="8">
        <f t="shared" si="23"/>
        <v>0</v>
      </c>
      <c r="U46" s="35">
        <v>0</v>
      </c>
      <c r="V46" s="8">
        <f t="shared" si="24"/>
        <v>0</v>
      </c>
      <c r="W46" s="22">
        <v>0</v>
      </c>
      <c r="X46" s="8">
        <f t="shared" si="25"/>
        <v>0</v>
      </c>
      <c r="Y46" s="22">
        <v>0</v>
      </c>
      <c r="Z46" s="8">
        <f t="shared" si="26"/>
        <v>0</v>
      </c>
      <c r="AA46" s="22">
        <v>0</v>
      </c>
      <c r="AB46" s="8">
        <f t="shared" si="27"/>
        <v>0</v>
      </c>
      <c r="AC46" s="22">
        <f t="shared" si="28"/>
        <v>-6.9388939039072284E-17</v>
      </c>
      <c r="AD46" s="8">
        <f t="shared" si="17"/>
        <v>-2.8588215128522164E-12</v>
      </c>
      <c r="AE46" s="9">
        <f t="shared" si="29"/>
        <v>0.99999999999999989</v>
      </c>
      <c r="AF46" s="8">
        <f t="shared" si="30"/>
        <v>41199.96</v>
      </c>
    </row>
    <row r="47" spans="1:32" ht="15.6">
      <c r="A47" s="27" t="s">
        <v>99</v>
      </c>
      <c r="B47" s="32" t="s">
        <v>46</v>
      </c>
      <c r="C47" s="42"/>
      <c r="D47" s="37">
        <v>20.16</v>
      </c>
      <c r="E47" s="37">
        <f t="shared" si="15"/>
        <v>42094.080000000002</v>
      </c>
      <c r="F47" s="37">
        <v>31449.599999999999</v>
      </c>
      <c r="G47" s="22">
        <v>0.19199989000000001</v>
      </c>
      <c r="H47" s="8">
        <f t="shared" si="16"/>
        <v>6038.3197405439996</v>
      </c>
      <c r="I47" s="35">
        <v>0.20799999999999999</v>
      </c>
      <c r="J47" s="8">
        <f t="shared" si="18"/>
        <v>6541.5167999999994</v>
      </c>
      <c r="K47" s="35">
        <v>0.6</v>
      </c>
      <c r="L47" s="8">
        <f t="shared" si="19"/>
        <v>18869.759999999998</v>
      </c>
      <c r="M47" s="35">
        <v>0</v>
      </c>
      <c r="N47" s="8">
        <f t="shared" si="20"/>
        <v>0</v>
      </c>
      <c r="O47" s="22">
        <v>0</v>
      </c>
      <c r="P47" s="8">
        <f t="shared" si="21"/>
        <v>0</v>
      </c>
      <c r="Q47" s="35">
        <v>0</v>
      </c>
      <c r="R47" s="8">
        <f t="shared" si="22"/>
        <v>0</v>
      </c>
      <c r="S47" s="35">
        <v>0</v>
      </c>
      <c r="T47" s="8">
        <f t="shared" si="23"/>
        <v>0</v>
      </c>
      <c r="U47" s="35">
        <v>0</v>
      </c>
      <c r="V47" s="8">
        <f t="shared" si="24"/>
        <v>0</v>
      </c>
      <c r="W47" s="22">
        <v>0</v>
      </c>
      <c r="X47" s="8">
        <f t="shared" si="25"/>
        <v>0</v>
      </c>
      <c r="Y47" s="22">
        <v>0</v>
      </c>
      <c r="Z47" s="8">
        <f t="shared" si="26"/>
        <v>0</v>
      </c>
      <c r="AA47" s="22">
        <v>0</v>
      </c>
      <c r="AB47" s="8">
        <f t="shared" si="27"/>
        <v>0</v>
      </c>
      <c r="AC47" s="22">
        <f t="shared" si="28"/>
        <v>1.1000000010863431E-7</v>
      </c>
      <c r="AD47" s="8">
        <f t="shared" si="17"/>
        <v>3.4594560034165054E-3</v>
      </c>
      <c r="AE47" s="9">
        <f t="shared" si="29"/>
        <v>1</v>
      </c>
      <c r="AF47" s="8">
        <f t="shared" si="30"/>
        <v>31449.599999999999</v>
      </c>
    </row>
    <row r="48" spans="1:32" ht="15.6">
      <c r="A48" s="27" t="s">
        <v>110</v>
      </c>
      <c r="B48" s="32" t="s">
        <v>120</v>
      </c>
      <c r="C48" s="42">
        <v>42240</v>
      </c>
      <c r="D48" s="37">
        <v>16.82</v>
      </c>
      <c r="E48" s="37">
        <f t="shared" si="15"/>
        <v>35120.160000000003</v>
      </c>
      <c r="F48" s="37">
        <v>34999.9</v>
      </c>
      <c r="G48" s="22">
        <v>0</v>
      </c>
      <c r="H48" s="8">
        <f t="shared" si="16"/>
        <v>0</v>
      </c>
      <c r="I48" s="35">
        <v>0</v>
      </c>
      <c r="J48" s="8">
        <f t="shared" si="18"/>
        <v>0</v>
      </c>
      <c r="K48" s="35">
        <v>0</v>
      </c>
      <c r="L48" s="8">
        <f t="shared" si="19"/>
        <v>0</v>
      </c>
      <c r="M48" s="35">
        <v>0.9</v>
      </c>
      <c r="N48" s="8">
        <f t="shared" si="20"/>
        <v>31499.910000000003</v>
      </c>
      <c r="O48" s="22">
        <v>0.1</v>
      </c>
      <c r="P48" s="8">
        <f t="shared" si="21"/>
        <v>3499.9900000000002</v>
      </c>
      <c r="Q48" s="35">
        <v>0</v>
      </c>
      <c r="R48" s="8">
        <f t="shared" si="22"/>
        <v>0</v>
      </c>
      <c r="S48" s="35">
        <v>0</v>
      </c>
      <c r="T48" s="8">
        <f t="shared" si="23"/>
        <v>0</v>
      </c>
      <c r="U48" s="35">
        <v>0</v>
      </c>
      <c r="V48" s="8">
        <f t="shared" si="24"/>
        <v>0</v>
      </c>
      <c r="W48" s="22">
        <v>0</v>
      </c>
      <c r="X48" s="8">
        <f t="shared" si="25"/>
        <v>0</v>
      </c>
      <c r="Y48" s="22">
        <v>0</v>
      </c>
      <c r="Z48" s="8">
        <f t="shared" si="26"/>
        <v>0</v>
      </c>
      <c r="AA48" s="22">
        <v>0</v>
      </c>
      <c r="AB48" s="8">
        <f t="shared" si="27"/>
        <v>0</v>
      </c>
      <c r="AC48" s="22">
        <f t="shared" si="28"/>
        <v>-2.7755575615628914E-17</v>
      </c>
      <c r="AD48" s="8">
        <f t="shared" si="17"/>
        <v>-9.7144237098945045E-13</v>
      </c>
      <c r="AE48" s="9">
        <f t="shared" si="29"/>
        <v>1</v>
      </c>
      <c r="AF48" s="8">
        <f t="shared" si="30"/>
        <v>34999.9</v>
      </c>
    </row>
    <row r="49" spans="1:32" ht="15.6">
      <c r="A49" s="27" t="s">
        <v>30</v>
      </c>
      <c r="B49" s="32" t="s">
        <v>47</v>
      </c>
      <c r="C49" s="42"/>
      <c r="D49" s="37">
        <v>16.670000000000002</v>
      </c>
      <c r="E49" s="37">
        <f t="shared" si="15"/>
        <v>34806.960000000006</v>
      </c>
      <c r="F49" s="37">
        <v>34669.660000000003</v>
      </c>
      <c r="G49" s="22">
        <v>0.24</v>
      </c>
      <c r="H49" s="8">
        <f t="shared" si="16"/>
        <v>8320.7183999999997</v>
      </c>
      <c r="I49" s="35">
        <v>0.26</v>
      </c>
      <c r="J49" s="8">
        <f t="shared" si="18"/>
        <v>9014.111600000002</v>
      </c>
      <c r="K49" s="35">
        <v>0.5</v>
      </c>
      <c r="L49" s="8">
        <f t="shared" si="19"/>
        <v>17334.830000000002</v>
      </c>
      <c r="M49" s="35">
        <v>0</v>
      </c>
      <c r="N49" s="8">
        <f t="shared" si="20"/>
        <v>0</v>
      </c>
      <c r="O49" s="22">
        <v>0</v>
      </c>
      <c r="P49" s="8">
        <f t="shared" si="21"/>
        <v>0</v>
      </c>
      <c r="Q49" s="35">
        <v>0</v>
      </c>
      <c r="R49" s="8">
        <f t="shared" si="22"/>
        <v>0</v>
      </c>
      <c r="S49" s="35">
        <v>0</v>
      </c>
      <c r="T49" s="8">
        <f t="shared" si="23"/>
        <v>0</v>
      </c>
      <c r="U49" s="35">
        <v>0</v>
      </c>
      <c r="V49" s="8">
        <f t="shared" si="24"/>
        <v>0</v>
      </c>
      <c r="W49" s="22">
        <v>0</v>
      </c>
      <c r="X49" s="8">
        <f t="shared" si="25"/>
        <v>0</v>
      </c>
      <c r="Y49" s="22">
        <v>0</v>
      </c>
      <c r="Z49" s="8">
        <f t="shared" si="26"/>
        <v>0</v>
      </c>
      <c r="AA49" s="22">
        <v>0</v>
      </c>
      <c r="AB49" s="8">
        <f t="shared" si="27"/>
        <v>0</v>
      </c>
      <c r="AC49" s="22">
        <f t="shared" si="28"/>
        <v>0</v>
      </c>
      <c r="AD49" s="8">
        <f t="shared" si="17"/>
        <v>0</v>
      </c>
      <c r="AE49" s="9">
        <f t="shared" si="29"/>
        <v>1</v>
      </c>
      <c r="AF49" s="8">
        <f t="shared" si="30"/>
        <v>34669.660000000003</v>
      </c>
    </row>
    <row r="50" spans="1:32" ht="15.6">
      <c r="A50" s="27" t="s">
        <v>29</v>
      </c>
      <c r="B50" s="32" t="s">
        <v>68</v>
      </c>
      <c r="C50" s="42"/>
      <c r="D50" s="37">
        <v>18.18</v>
      </c>
      <c r="E50" s="37">
        <f t="shared" si="15"/>
        <v>37959.839999999997</v>
      </c>
      <c r="F50" s="37">
        <v>37821.39</v>
      </c>
      <c r="G50" s="22">
        <v>0.36</v>
      </c>
      <c r="H50" s="8">
        <f t="shared" si="16"/>
        <v>13615.7004</v>
      </c>
      <c r="I50" s="35">
        <v>0.39</v>
      </c>
      <c r="J50" s="8">
        <f t="shared" si="18"/>
        <v>14750.3421</v>
      </c>
      <c r="K50" s="35">
        <v>0.25</v>
      </c>
      <c r="L50" s="8">
        <f t="shared" si="19"/>
        <v>9455.3474999999999</v>
      </c>
      <c r="M50" s="35">
        <v>0</v>
      </c>
      <c r="N50" s="8">
        <f t="shared" si="20"/>
        <v>0</v>
      </c>
      <c r="O50" s="22">
        <v>0</v>
      </c>
      <c r="P50" s="8">
        <f t="shared" si="21"/>
        <v>0</v>
      </c>
      <c r="Q50" s="35">
        <v>0</v>
      </c>
      <c r="R50" s="8">
        <f t="shared" si="22"/>
        <v>0</v>
      </c>
      <c r="S50" s="35">
        <v>0</v>
      </c>
      <c r="T50" s="8">
        <f t="shared" si="23"/>
        <v>0</v>
      </c>
      <c r="U50" s="35">
        <v>0</v>
      </c>
      <c r="V50" s="8">
        <f t="shared" si="24"/>
        <v>0</v>
      </c>
      <c r="W50" s="22">
        <v>0</v>
      </c>
      <c r="X50" s="8">
        <f t="shared" si="25"/>
        <v>0</v>
      </c>
      <c r="Y50" s="22">
        <v>0</v>
      </c>
      <c r="Z50" s="8">
        <f t="shared" si="26"/>
        <v>0</v>
      </c>
      <c r="AA50" s="22">
        <v>0</v>
      </c>
      <c r="AB50" s="8">
        <f t="shared" si="27"/>
        <v>0</v>
      </c>
      <c r="AC50" s="22">
        <f t="shared" si="28"/>
        <v>0</v>
      </c>
      <c r="AD50" s="8">
        <f t="shared" si="17"/>
        <v>0</v>
      </c>
      <c r="AE50" s="9">
        <f t="shared" si="29"/>
        <v>1</v>
      </c>
      <c r="AF50" s="8">
        <f t="shared" si="30"/>
        <v>37821.39</v>
      </c>
    </row>
    <row r="51" spans="1:32" ht="15.6">
      <c r="A51" s="27" t="s">
        <v>31</v>
      </c>
      <c r="B51" s="32" t="s">
        <v>71</v>
      </c>
      <c r="C51" s="42"/>
      <c r="D51" s="37">
        <v>17.98</v>
      </c>
      <c r="E51" s="37">
        <f t="shared" si="15"/>
        <v>37542.239999999998</v>
      </c>
      <c r="F51" s="37">
        <v>37401.22</v>
      </c>
      <c r="G51" s="22">
        <v>0.12</v>
      </c>
      <c r="H51" s="8">
        <f t="shared" si="16"/>
        <v>4488.1463999999996</v>
      </c>
      <c r="I51" s="35">
        <v>0.13</v>
      </c>
      <c r="J51" s="8">
        <f t="shared" si="18"/>
        <v>4862.1586000000007</v>
      </c>
      <c r="K51" s="35">
        <v>0.75</v>
      </c>
      <c r="L51" s="8">
        <f t="shared" si="19"/>
        <v>28050.915000000001</v>
      </c>
      <c r="M51" s="35">
        <v>0</v>
      </c>
      <c r="N51" s="8">
        <f t="shared" si="20"/>
        <v>0</v>
      </c>
      <c r="O51" s="22">
        <v>0</v>
      </c>
      <c r="P51" s="8">
        <f t="shared" si="21"/>
        <v>0</v>
      </c>
      <c r="Q51" s="35">
        <v>0</v>
      </c>
      <c r="R51" s="8">
        <f t="shared" si="22"/>
        <v>0</v>
      </c>
      <c r="S51" s="35">
        <v>0</v>
      </c>
      <c r="T51" s="8">
        <f t="shared" si="23"/>
        <v>0</v>
      </c>
      <c r="U51" s="35">
        <v>0</v>
      </c>
      <c r="V51" s="8">
        <f t="shared" si="24"/>
        <v>0</v>
      </c>
      <c r="W51" s="22">
        <v>0</v>
      </c>
      <c r="X51" s="8">
        <f t="shared" si="25"/>
        <v>0</v>
      </c>
      <c r="Y51" s="22">
        <v>0</v>
      </c>
      <c r="Z51" s="8">
        <f t="shared" si="26"/>
        <v>0</v>
      </c>
      <c r="AA51" s="22">
        <v>0</v>
      </c>
      <c r="AB51" s="8">
        <f t="shared" si="27"/>
        <v>0</v>
      </c>
      <c r="AC51" s="22">
        <f t="shared" si="28"/>
        <v>0</v>
      </c>
      <c r="AD51" s="8">
        <f t="shared" si="17"/>
        <v>0</v>
      </c>
      <c r="AE51" s="9">
        <f t="shared" si="29"/>
        <v>1</v>
      </c>
      <c r="AF51" s="8">
        <f t="shared" si="30"/>
        <v>37401.22</v>
      </c>
    </row>
    <row r="52" spans="1:32" s="51" customFormat="1" ht="15.6">
      <c r="A52" s="43" t="s">
        <v>34</v>
      </c>
      <c r="B52" s="44" t="s">
        <v>137</v>
      </c>
      <c r="C52" s="45"/>
      <c r="D52" s="46">
        <v>25.7</v>
      </c>
      <c r="E52" s="46">
        <f t="shared" si="15"/>
        <v>53661.599999999999</v>
      </c>
      <c r="F52" s="46"/>
      <c r="G52" s="47">
        <v>0.12</v>
      </c>
      <c r="H52" s="48">
        <f t="shared" si="16"/>
        <v>0</v>
      </c>
      <c r="I52" s="49">
        <v>0.13</v>
      </c>
      <c r="J52" s="48">
        <f t="shared" si="18"/>
        <v>0</v>
      </c>
      <c r="K52" s="49">
        <v>0.75</v>
      </c>
      <c r="L52" s="48">
        <f t="shared" si="19"/>
        <v>0</v>
      </c>
      <c r="M52" s="49">
        <v>0</v>
      </c>
      <c r="N52" s="48">
        <f t="shared" si="20"/>
        <v>0</v>
      </c>
      <c r="O52" s="47">
        <v>0</v>
      </c>
      <c r="P52" s="48">
        <f t="shared" si="21"/>
        <v>0</v>
      </c>
      <c r="Q52" s="49">
        <v>0</v>
      </c>
      <c r="R52" s="48">
        <f t="shared" si="22"/>
        <v>0</v>
      </c>
      <c r="S52" s="49">
        <v>0</v>
      </c>
      <c r="T52" s="48">
        <f t="shared" si="23"/>
        <v>0</v>
      </c>
      <c r="U52" s="49">
        <v>0</v>
      </c>
      <c r="V52" s="48">
        <f t="shared" si="24"/>
        <v>0</v>
      </c>
      <c r="W52" s="47">
        <v>0</v>
      </c>
      <c r="X52" s="48">
        <f t="shared" si="25"/>
        <v>0</v>
      </c>
      <c r="Y52" s="47">
        <v>0</v>
      </c>
      <c r="Z52" s="48">
        <f t="shared" si="26"/>
        <v>0</v>
      </c>
      <c r="AA52" s="47">
        <v>0</v>
      </c>
      <c r="AB52" s="48">
        <f t="shared" si="27"/>
        <v>0</v>
      </c>
      <c r="AC52" s="47">
        <f t="shared" si="28"/>
        <v>0</v>
      </c>
      <c r="AD52" s="48">
        <f t="shared" si="17"/>
        <v>0</v>
      </c>
      <c r="AE52" s="50">
        <f t="shared" si="29"/>
        <v>1</v>
      </c>
      <c r="AF52" s="48">
        <f t="shared" si="30"/>
        <v>0</v>
      </c>
    </row>
    <row r="53" spans="1:32" ht="15.6">
      <c r="A53" s="27"/>
      <c r="B53" s="32"/>
      <c r="C53" s="32"/>
      <c r="D53" s="14"/>
      <c r="E53" s="3"/>
      <c r="F53" s="3"/>
      <c r="G53" s="4"/>
      <c r="H53" s="8"/>
      <c r="I53" s="16"/>
      <c r="J53" s="8"/>
      <c r="K53" s="16"/>
      <c r="L53" s="8"/>
      <c r="M53" s="16"/>
      <c r="N53" s="8"/>
      <c r="O53" s="22"/>
      <c r="P53" s="8"/>
      <c r="Q53" s="16"/>
      <c r="R53" s="8"/>
      <c r="S53" s="16"/>
      <c r="T53" s="8"/>
      <c r="U53" s="16"/>
      <c r="V53" s="8"/>
      <c r="W53" s="22"/>
      <c r="X53" s="8"/>
      <c r="Y53" s="22"/>
      <c r="Z53" s="8"/>
      <c r="AA53" s="22"/>
      <c r="AB53" s="8"/>
      <c r="AC53" s="22"/>
      <c r="AD53" s="8"/>
      <c r="AE53" s="9"/>
      <c r="AF53" s="8"/>
    </row>
    <row r="54" spans="1:32" ht="25.2" customHeight="1">
      <c r="A54" s="6" t="s">
        <v>144</v>
      </c>
      <c r="B54" s="6"/>
      <c r="C54" s="6"/>
      <c r="D54" s="6"/>
      <c r="E54" s="8">
        <f>SUM(E3:E53)</f>
        <v>1980951.2400000005</v>
      </c>
      <c r="F54" s="8">
        <f>SUM(F3:F53)</f>
        <v>1561950.4000000001</v>
      </c>
      <c r="G54" s="9"/>
      <c r="H54" s="8">
        <f>SUM(H3:H53)</f>
        <v>295433.97745532397</v>
      </c>
      <c r="I54" s="18"/>
      <c r="J54" s="8">
        <f>SUM(J3:J53)</f>
        <v>320516.94415053609</v>
      </c>
      <c r="K54" s="18"/>
      <c r="L54" s="8">
        <f>SUM(L3:L53)</f>
        <v>568046.67745444016</v>
      </c>
      <c r="M54" s="18"/>
      <c r="N54" s="8">
        <f>SUM(N3:N53)</f>
        <v>248956.06400000001</v>
      </c>
      <c r="O54" s="9"/>
      <c r="P54" s="8">
        <f>SUM(P3:P53)</f>
        <v>38296.006000000001</v>
      </c>
      <c r="Q54" s="18"/>
      <c r="R54" s="8">
        <f>SUM(R3:R53)</f>
        <v>10472.341600000002</v>
      </c>
      <c r="S54" s="18"/>
      <c r="T54" s="8">
        <f>SUM(T3:T53)</f>
        <v>8228.2684000000008</v>
      </c>
      <c r="U54" s="18"/>
      <c r="V54" s="8">
        <f>SUM(V3:V53)</f>
        <v>36000</v>
      </c>
      <c r="W54" s="9"/>
      <c r="X54" s="8">
        <f>SUM(X3:X53)</f>
        <v>36000.120000000003</v>
      </c>
      <c r="Y54" s="9"/>
      <c r="Z54" s="8">
        <f>SUM(Z3:Z53)</f>
        <v>0</v>
      </c>
      <c r="AA54" s="9"/>
      <c r="AB54" s="8">
        <f>SUM(AB3:AB53)</f>
        <v>0</v>
      </c>
      <c r="AC54" s="9"/>
      <c r="AD54" s="8">
        <f>SUM(AD3:AD53)</f>
        <v>9.3969999187246112E-4</v>
      </c>
      <c r="AE54" s="9"/>
      <c r="AF54" s="8">
        <f>SUM(AF3:AF53)</f>
        <v>1561950.4</v>
      </c>
    </row>
    <row r="55" spans="1:32" ht="15.6">
      <c r="A55" s="6"/>
      <c r="B55" s="6"/>
      <c r="C55" s="6"/>
      <c r="D55" s="6"/>
      <c r="E55" s="8"/>
      <c r="F55" s="8"/>
      <c r="G55" s="9"/>
      <c r="H55" s="8"/>
      <c r="I55" s="18"/>
      <c r="J55" s="8"/>
      <c r="K55" s="18"/>
      <c r="L55" s="8"/>
      <c r="M55" s="18"/>
      <c r="N55" s="8"/>
      <c r="O55" s="9"/>
      <c r="P55" s="8"/>
      <c r="Q55" s="18"/>
      <c r="R55" s="8"/>
      <c r="S55" s="18"/>
      <c r="T55" s="8"/>
      <c r="U55" s="18"/>
      <c r="V55" s="8"/>
      <c r="W55" s="9"/>
      <c r="X55" s="8"/>
      <c r="Y55" s="9"/>
      <c r="Z55" s="8"/>
      <c r="AA55" s="9"/>
      <c r="AB55" s="8"/>
      <c r="AC55" s="9"/>
      <c r="AD55" s="8"/>
      <c r="AE55" s="9"/>
      <c r="AF55" s="8"/>
    </row>
    <row r="56" spans="1:32" ht="15.6">
      <c r="A56" s="54">
        <v>0.03</v>
      </c>
      <c r="B56" s="6"/>
      <c r="C56" s="6"/>
      <c r="D56" s="6"/>
      <c r="E56" s="8"/>
      <c r="F56" s="8">
        <f>SUM(H56:AF56)</f>
        <v>46858.511971809014</v>
      </c>
      <c r="G56" s="9"/>
      <c r="H56" s="8">
        <f>H54*3%</f>
        <v>8863.0193236597188</v>
      </c>
      <c r="I56" s="18"/>
      <c r="J56" s="8">
        <f>J54*3%</f>
        <v>9615.5083245160822</v>
      </c>
      <c r="K56" s="18"/>
      <c r="L56" s="8">
        <f>L54*3%</f>
        <v>17041.400323633203</v>
      </c>
      <c r="M56" s="18"/>
      <c r="N56" s="8">
        <f>N54*3%</f>
        <v>7468.68192</v>
      </c>
      <c r="O56" s="9"/>
      <c r="P56" s="8">
        <f>P54*3%</f>
        <v>1148.8801799999999</v>
      </c>
      <c r="Q56" s="18"/>
      <c r="R56" s="8">
        <f>R54*3%</f>
        <v>314.17024800000002</v>
      </c>
      <c r="S56" s="18"/>
      <c r="T56" s="8">
        <f>T54*3%</f>
        <v>246.84805200000002</v>
      </c>
      <c r="U56" s="18"/>
      <c r="V56" s="8">
        <f>V54*3%</f>
        <v>1080</v>
      </c>
      <c r="W56" s="9"/>
      <c r="X56" s="8">
        <f>X54*3%</f>
        <v>1080.0036</v>
      </c>
      <c r="Y56" s="9"/>
      <c r="Z56" s="8"/>
      <c r="AA56" s="9"/>
      <c r="AB56" s="8">
        <f>AB54*3%</f>
        <v>0</v>
      </c>
      <c r="AC56" s="9"/>
      <c r="AD56" s="8"/>
      <c r="AE56" s="9"/>
      <c r="AF56" s="8"/>
    </row>
    <row r="57" spans="1:32" ht="15.6">
      <c r="A57" s="54"/>
      <c r="B57" s="6"/>
      <c r="C57" s="6"/>
      <c r="D57" s="6"/>
      <c r="E57" s="8"/>
      <c r="F57" s="8"/>
      <c r="G57" s="9"/>
      <c r="H57" s="8"/>
      <c r="I57" s="18"/>
      <c r="J57" s="8"/>
      <c r="K57" s="18"/>
      <c r="L57" s="8"/>
      <c r="M57" s="18"/>
      <c r="N57" s="8"/>
      <c r="O57" s="9"/>
      <c r="P57" s="8"/>
      <c r="Q57" s="18"/>
      <c r="R57" s="8"/>
      <c r="S57" s="18"/>
      <c r="T57" s="8"/>
      <c r="U57" s="18"/>
      <c r="V57" s="8"/>
      <c r="W57" s="9"/>
      <c r="X57" s="8"/>
      <c r="Y57" s="9"/>
      <c r="Z57" s="8"/>
      <c r="AA57" s="9"/>
      <c r="AB57" s="8"/>
      <c r="AC57" s="9"/>
      <c r="AD57" s="8"/>
      <c r="AE57" s="9"/>
      <c r="AF57" s="8"/>
    </row>
    <row r="58" spans="1:32" ht="15.6">
      <c r="A58" s="6" t="s">
        <v>145</v>
      </c>
      <c r="B58" s="6"/>
      <c r="C58" s="6"/>
      <c r="D58" s="6"/>
      <c r="E58" s="8"/>
      <c r="F58" s="8">
        <f>SUM(H58:AF58)</f>
        <v>35143.883978856749</v>
      </c>
      <c r="G58" s="9"/>
      <c r="H58" s="8">
        <f>H56/12*9</f>
        <v>6647.2644927447891</v>
      </c>
      <c r="I58" s="18"/>
      <c r="J58" s="8">
        <f>J56/12*9</f>
        <v>7211.6312433870617</v>
      </c>
      <c r="K58" s="18"/>
      <c r="L58" s="8">
        <f>L56/12*9</f>
        <v>12781.050242724903</v>
      </c>
      <c r="M58" s="18"/>
      <c r="N58" s="8">
        <f>N56/12*9</f>
        <v>5601.5114400000002</v>
      </c>
      <c r="O58" s="9"/>
      <c r="P58" s="8">
        <f>P56/12*9</f>
        <v>861.66013499999985</v>
      </c>
      <c r="Q58" s="18"/>
      <c r="R58" s="8">
        <f>R56/12*9</f>
        <v>235.62768600000001</v>
      </c>
      <c r="S58" s="18"/>
      <c r="T58" s="8">
        <f>T56/12*9</f>
        <v>185.13603900000001</v>
      </c>
      <c r="U58" s="18"/>
      <c r="V58" s="8">
        <f>V56/12*9</f>
        <v>810</v>
      </c>
      <c r="W58" s="9"/>
      <c r="X58" s="8">
        <f>X56/12*9</f>
        <v>810.0027</v>
      </c>
      <c r="Y58" s="9"/>
      <c r="Z58" s="8"/>
      <c r="AA58" s="9"/>
      <c r="AB58" s="8">
        <f>AB56/12*9</f>
        <v>0</v>
      </c>
      <c r="AC58" s="9"/>
      <c r="AD58" s="8"/>
      <c r="AE58" s="9"/>
      <c r="AF58" s="8"/>
    </row>
    <row r="59" spans="1:32" ht="15.6">
      <c r="A59" s="6"/>
      <c r="B59" s="6"/>
      <c r="C59" s="6"/>
      <c r="D59" s="6"/>
      <c r="E59" s="8"/>
      <c r="F59" s="8"/>
      <c r="G59" s="9"/>
      <c r="H59" s="8"/>
      <c r="I59" s="18"/>
      <c r="J59" s="8"/>
      <c r="K59" s="18"/>
      <c r="L59" s="8"/>
      <c r="M59" s="18"/>
      <c r="N59" s="8"/>
      <c r="O59" s="9"/>
      <c r="P59" s="8"/>
      <c r="Q59" s="18"/>
      <c r="R59" s="8"/>
      <c r="S59" s="18"/>
      <c r="T59" s="8"/>
      <c r="U59" s="18"/>
      <c r="V59" s="8"/>
      <c r="W59" s="9"/>
      <c r="X59" s="8"/>
      <c r="Y59" s="9"/>
      <c r="Z59" s="8"/>
      <c r="AA59" s="9"/>
      <c r="AB59" s="8"/>
      <c r="AC59" s="9"/>
      <c r="AD59" s="8"/>
      <c r="AE59" s="9"/>
      <c r="AF59" s="8"/>
    </row>
    <row r="60" spans="1:32" ht="15.6">
      <c r="A60" s="6" t="s">
        <v>146</v>
      </c>
      <c r="B60" s="6"/>
      <c r="C60" s="6"/>
      <c r="D60" s="6"/>
      <c r="E60" s="8"/>
      <c r="F60" s="8">
        <f>SUM(H60:AF60)</f>
        <v>1597094.2830391568</v>
      </c>
      <c r="G60" s="9"/>
      <c r="H60" s="8">
        <f>H54+H58</f>
        <v>302081.24194806878</v>
      </c>
      <c r="I60" s="18"/>
      <c r="J60" s="8">
        <f>J54+J58</f>
        <v>327728.57539392315</v>
      </c>
      <c r="K60" s="18"/>
      <c r="L60" s="8">
        <f>L54+L58</f>
        <v>580827.7276971651</v>
      </c>
      <c r="M60" s="18"/>
      <c r="N60" s="8">
        <f>N54+N58</f>
        <v>254557.57544000002</v>
      </c>
      <c r="O60" s="9"/>
      <c r="P60" s="8">
        <f>P54+P58</f>
        <v>39157.666134999999</v>
      </c>
      <c r="Q60" s="18"/>
      <c r="R60" s="8">
        <f>R54+R58</f>
        <v>10707.969286000001</v>
      </c>
      <c r="S60" s="18"/>
      <c r="T60" s="8">
        <f>T54+T58</f>
        <v>8413.4044390000017</v>
      </c>
      <c r="U60" s="18"/>
      <c r="V60" s="8">
        <f>V54+V58</f>
        <v>36810</v>
      </c>
      <c r="W60" s="9"/>
      <c r="X60" s="8">
        <f>X54+X58</f>
        <v>36810.1227</v>
      </c>
      <c r="Y60" s="9"/>
      <c r="Z60" s="8"/>
      <c r="AA60" s="9"/>
      <c r="AB60" s="8">
        <f>AB54+AB58</f>
        <v>0</v>
      </c>
      <c r="AC60" s="9"/>
      <c r="AD60" s="8"/>
      <c r="AE60" s="9"/>
      <c r="AF60" s="8"/>
    </row>
  </sheetData>
  <sheetProtection insertRows="0" selectLockedCells="1"/>
  <mergeCells count="1">
    <mergeCell ref="A1:C1"/>
  </mergeCells>
  <printOptions horizontalCentered="1"/>
  <pageMargins left="0" right="0" top="1" bottom="0" header="0.4" footer="0"/>
  <pageSetup paperSize="17" scale="65" pageOrder="overThenDown" orientation="landscape" r:id="rId1"/>
  <headerFooter scaleWithDoc="0" alignWithMargins="0">
    <oddHeader xml:space="preserve">&amp;CPERSONNEL DETAILS
Program Salaries
 &amp;KFF0000 Contract Period From: 07/01/2016 to 06/30/2017&amp;K01+000
</oddHeader>
  </headerFooter>
  <colBreaks count="1" manualBreakCount="1">
    <brk id="22" min="2" max="5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7"/>
  <sheetViews>
    <sheetView showGridLines="0" zoomScale="90" zoomScaleNormal="90" zoomScaleSheetLayoutView="80" workbookViewId="0">
      <pane xSplit="5" ySplit="1" topLeftCell="F2" activePane="bottomRight" state="frozen"/>
      <selection pane="topRight" activeCell="F1" sqref="F1"/>
      <selection pane="bottomLeft" activeCell="A8" sqref="A8"/>
      <selection pane="bottomRight" activeCell="G15" sqref="G15"/>
    </sheetView>
  </sheetViews>
  <sheetFormatPr defaultColWidth="14.44140625" defaultRowHeight="14.4"/>
  <cols>
    <col min="1" max="1" width="46.44140625" style="31" bestFit="1" customWidth="1"/>
    <col min="2" max="2" width="25.21875" style="31" bestFit="1" customWidth="1"/>
    <col min="3" max="4" width="19.5546875" customWidth="1"/>
    <col min="5" max="5" width="18.44140625" customWidth="1"/>
    <col min="6" max="6" width="14.44140625" style="2" customWidth="1"/>
    <col min="7" max="7" width="16.109375" style="1" customWidth="1"/>
    <col min="8" max="8" width="13" style="19" customWidth="1"/>
    <col min="9" max="9" width="16.88671875" customWidth="1"/>
    <col min="10" max="10" width="13.44140625" style="19" customWidth="1"/>
    <col min="11" max="11" width="16.44140625" customWidth="1"/>
    <col min="12" max="12" width="13.44140625" style="21" customWidth="1"/>
    <col min="13" max="13" width="15.44140625" customWidth="1"/>
    <col min="14" max="14" width="13.109375" customWidth="1"/>
    <col min="15" max="15" width="14.5546875" customWidth="1"/>
    <col min="16" max="16" width="13.5546875" style="19" customWidth="1"/>
    <col min="17" max="17" width="13.44140625" customWidth="1"/>
    <col min="18" max="18" width="13.88671875" style="19" customWidth="1"/>
    <col min="19" max="19" width="15.44140625" customWidth="1"/>
    <col min="20" max="20" width="13.5546875" style="21" customWidth="1"/>
    <col min="21" max="21" width="15.44140625" customWidth="1"/>
    <col min="22" max="22" width="13.109375" customWidth="1"/>
    <col min="23" max="23" width="14.5546875" customWidth="1"/>
    <col min="24" max="24" width="17.44140625" hidden="1" customWidth="1"/>
    <col min="25" max="25" width="17.88671875" hidden="1" customWidth="1"/>
    <col min="26" max="27" width="14.5546875" customWidth="1"/>
    <col min="28" max="28" width="13.109375" customWidth="1"/>
    <col min="29" max="29" width="17" customWidth="1"/>
    <col min="30" max="30" width="15.44140625" customWidth="1"/>
    <col min="31" max="31" width="18.44140625" customWidth="1"/>
  </cols>
  <sheetData>
    <row r="1" spans="1:31" ht="94.95" customHeight="1">
      <c r="A1" s="11" t="s">
        <v>6</v>
      </c>
      <c r="B1" s="11" t="s">
        <v>22</v>
      </c>
      <c r="C1" s="11" t="s">
        <v>104</v>
      </c>
      <c r="D1" s="11" t="s">
        <v>105</v>
      </c>
      <c r="E1" s="10" t="s">
        <v>16</v>
      </c>
      <c r="F1" s="12" t="s">
        <v>26</v>
      </c>
      <c r="G1" s="10" t="s">
        <v>18</v>
      </c>
      <c r="H1" s="17" t="s">
        <v>23</v>
      </c>
      <c r="I1" s="10" t="s">
        <v>19</v>
      </c>
      <c r="J1" s="17" t="s">
        <v>24</v>
      </c>
      <c r="K1" s="10" t="s">
        <v>20</v>
      </c>
      <c r="L1" s="12" t="s">
        <v>121</v>
      </c>
      <c r="M1" s="10" t="s">
        <v>122</v>
      </c>
      <c r="N1" s="12" t="s">
        <v>127</v>
      </c>
      <c r="O1" s="10" t="s">
        <v>123</v>
      </c>
      <c r="P1" s="20" t="s">
        <v>86</v>
      </c>
      <c r="Q1" s="15" t="s">
        <v>87</v>
      </c>
      <c r="R1" s="20" t="s">
        <v>88</v>
      </c>
      <c r="S1" s="15" t="s">
        <v>89</v>
      </c>
      <c r="T1" s="17" t="s">
        <v>27</v>
      </c>
      <c r="U1" s="10" t="s">
        <v>21</v>
      </c>
      <c r="V1" s="12" t="s">
        <v>128</v>
      </c>
      <c r="W1" s="10" t="s">
        <v>124</v>
      </c>
      <c r="X1" s="12" t="s">
        <v>129</v>
      </c>
      <c r="Y1" s="10" t="s">
        <v>125</v>
      </c>
      <c r="Z1" s="41" t="s">
        <v>140</v>
      </c>
      <c r="AA1" s="15" t="s">
        <v>141</v>
      </c>
      <c r="AB1" s="12" t="s">
        <v>17</v>
      </c>
      <c r="AC1" s="10" t="s">
        <v>25</v>
      </c>
      <c r="AD1" s="12" t="s">
        <v>90</v>
      </c>
      <c r="AE1" s="10" t="s">
        <v>7</v>
      </c>
    </row>
    <row r="2" spans="1:31" ht="15.6">
      <c r="A2" s="28" t="s">
        <v>101</v>
      </c>
      <c r="B2" s="32" t="s">
        <v>102</v>
      </c>
      <c r="C2" s="37">
        <v>23.56</v>
      </c>
      <c r="D2" s="37">
        <f t="shared" ref="D2:D9" si="0">C2*2088</f>
        <v>49193.279999999999</v>
      </c>
      <c r="E2" s="37">
        <v>48998.93</v>
      </c>
      <c r="F2" s="22">
        <v>0</v>
      </c>
      <c r="G2" s="8">
        <f t="shared" ref="G2:G9" si="1">E2*F2</f>
        <v>0</v>
      </c>
      <c r="H2" s="35">
        <v>0</v>
      </c>
      <c r="I2" s="8">
        <f t="shared" ref="I2:I9" si="2">E2*H2</f>
        <v>0</v>
      </c>
      <c r="J2" s="35">
        <v>0</v>
      </c>
      <c r="K2" s="8">
        <f t="shared" ref="K2:K9" si="3">E2*J2</f>
        <v>0</v>
      </c>
      <c r="L2" s="35">
        <v>0</v>
      </c>
      <c r="M2" s="8">
        <f t="shared" ref="M2:M9" si="4">E2*L2</f>
        <v>0</v>
      </c>
      <c r="N2" s="22">
        <v>0.01</v>
      </c>
      <c r="O2" s="8">
        <f t="shared" ref="O2:O9" si="5">E2*N2</f>
        <v>489.98930000000001</v>
      </c>
      <c r="P2" s="35">
        <v>0</v>
      </c>
      <c r="Q2" s="8">
        <f t="shared" ref="Q2:Q9" si="6">(E2*P2)</f>
        <v>0</v>
      </c>
      <c r="R2" s="35">
        <v>0</v>
      </c>
      <c r="S2" s="8">
        <f t="shared" ref="S2:S9" si="7">(E2*R2)</f>
        <v>0</v>
      </c>
      <c r="T2" s="35">
        <v>0</v>
      </c>
      <c r="U2" s="8">
        <f t="shared" ref="U2:U9" si="8">(E2*T2)</f>
        <v>0</v>
      </c>
      <c r="V2" s="22">
        <v>0</v>
      </c>
      <c r="W2" s="8">
        <f t="shared" ref="W2:W9" si="9">E2*V2</f>
        <v>0</v>
      </c>
      <c r="X2" s="22">
        <v>0</v>
      </c>
      <c r="Y2" s="8">
        <f t="shared" ref="Y2:Y9" si="10">E2*X2</f>
        <v>0</v>
      </c>
      <c r="Z2" s="22">
        <v>0</v>
      </c>
      <c r="AA2" s="8">
        <f t="shared" ref="AA2:AA9" si="11">E2*Z2</f>
        <v>0</v>
      </c>
      <c r="AB2" s="22">
        <f t="shared" ref="AB2:AB9" si="12">100%-F2-H2-J2-P2-R2-T2-L2-N2-V2-X2-Z2</f>
        <v>0.99</v>
      </c>
      <c r="AC2" s="8">
        <f t="shared" ref="AC2:AC9" si="13">E2*AB2</f>
        <v>48508.940699999999</v>
      </c>
      <c r="AD2" s="9">
        <f t="shared" ref="AD2:AE6" si="14">F2+H2+J2+P2+R2+T2+L2+N2+V2+X2+Z2+AB2</f>
        <v>1</v>
      </c>
      <c r="AE2" s="8">
        <f t="shared" si="14"/>
        <v>48998.93</v>
      </c>
    </row>
    <row r="3" spans="1:31" ht="15.6">
      <c r="A3" s="27" t="s">
        <v>58</v>
      </c>
      <c r="B3" s="32" t="s">
        <v>63</v>
      </c>
      <c r="C3" s="37">
        <v>63.95</v>
      </c>
      <c r="D3" s="37">
        <f t="shared" si="0"/>
        <v>133527.6</v>
      </c>
      <c r="E3" s="37">
        <v>133005.49</v>
      </c>
      <c r="F3" s="22">
        <v>3.6002869999999999E-2</v>
      </c>
      <c r="G3" s="8">
        <f t="shared" si="1"/>
        <v>4788.5793657562999</v>
      </c>
      <c r="H3" s="35">
        <v>3.9003049999999997E-2</v>
      </c>
      <c r="I3" s="8">
        <f t="shared" si="2"/>
        <v>5187.6197767444992</v>
      </c>
      <c r="J3" s="35">
        <v>7.5005799999999997E-2</v>
      </c>
      <c r="K3" s="8">
        <f t="shared" si="3"/>
        <v>9976.1831818419996</v>
      </c>
      <c r="L3" s="35">
        <v>0</v>
      </c>
      <c r="M3" s="8">
        <f t="shared" si="4"/>
        <v>0</v>
      </c>
      <c r="N3" s="22">
        <v>0.05</v>
      </c>
      <c r="O3" s="8">
        <f t="shared" si="5"/>
        <v>6650.2744999999995</v>
      </c>
      <c r="P3" s="35">
        <v>0</v>
      </c>
      <c r="Q3" s="8">
        <f t="shared" si="6"/>
        <v>0</v>
      </c>
      <c r="R3" s="35">
        <v>0</v>
      </c>
      <c r="S3" s="8">
        <f t="shared" si="7"/>
        <v>0</v>
      </c>
      <c r="T3" s="35">
        <v>0</v>
      </c>
      <c r="U3" s="8">
        <f t="shared" si="8"/>
        <v>0</v>
      </c>
      <c r="V3" s="22">
        <v>0</v>
      </c>
      <c r="W3" s="8">
        <f t="shared" si="9"/>
        <v>0</v>
      </c>
      <c r="X3" s="22">
        <v>0</v>
      </c>
      <c r="Y3" s="8">
        <f t="shared" si="10"/>
        <v>0</v>
      </c>
      <c r="Z3" s="22">
        <v>0</v>
      </c>
      <c r="AA3" s="8">
        <f t="shared" si="11"/>
        <v>0</v>
      </c>
      <c r="AB3" s="22">
        <f t="shared" si="12"/>
        <v>0.79998827999999989</v>
      </c>
      <c r="AC3" s="8">
        <f t="shared" si="13"/>
        <v>106402.83317565717</v>
      </c>
      <c r="AD3" s="9">
        <f t="shared" si="14"/>
        <v>0.99999999999999989</v>
      </c>
      <c r="AE3" s="8">
        <f t="shared" si="14"/>
        <v>133005.48999999996</v>
      </c>
    </row>
    <row r="4" spans="1:31" ht="15.6">
      <c r="A4" s="29" t="s">
        <v>147</v>
      </c>
      <c r="B4" s="34" t="s">
        <v>103</v>
      </c>
      <c r="C4" s="37">
        <v>31.49</v>
      </c>
      <c r="D4" s="37">
        <f t="shared" si="0"/>
        <v>65751.12</v>
      </c>
      <c r="E4" s="37">
        <v>65501.93</v>
      </c>
      <c r="F4" s="22">
        <v>3.3333E-3</v>
      </c>
      <c r="G4" s="8">
        <f t="shared" si="1"/>
        <v>218.33758326899999</v>
      </c>
      <c r="H4" s="35">
        <v>3.3329999999999999E-2</v>
      </c>
      <c r="I4" s="8">
        <f t="shared" si="2"/>
        <v>2183.1793269</v>
      </c>
      <c r="J4" s="35">
        <v>3.3340000000000002E-3</v>
      </c>
      <c r="K4" s="8">
        <f t="shared" si="3"/>
        <v>218.38343462</v>
      </c>
      <c r="L4" s="35">
        <v>0</v>
      </c>
      <c r="M4" s="8">
        <f t="shared" si="4"/>
        <v>0</v>
      </c>
      <c r="N4" s="22">
        <v>0</v>
      </c>
      <c r="O4" s="8">
        <f t="shared" si="5"/>
        <v>0</v>
      </c>
      <c r="P4" s="35">
        <v>0</v>
      </c>
      <c r="Q4" s="8">
        <f t="shared" si="6"/>
        <v>0</v>
      </c>
      <c r="R4" s="35">
        <v>0</v>
      </c>
      <c r="S4" s="8">
        <f t="shared" si="7"/>
        <v>0</v>
      </c>
      <c r="T4" s="35">
        <v>0</v>
      </c>
      <c r="U4" s="8">
        <f t="shared" si="8"/>
        <v>0</v>
      </c>
      <c r="V4" s="22">
        <v>0</v>
      </c>
      <c r="W4" s="8">
        <f t="shared" si="9"/>
        <v>0</v>
      </c>
      <c r="X4" s="22">
        <v>0</v>
      </c>
      <c r="Y4" s="8">
        <f t="shared" si="10"/>
        <v>0</v>
      </c>
      <c r="Z4" s="22">
        <v>0</v>
      </c>
      <c r="AA4" s="8">
        <f t="shared" si="11"/>
        <v>0</v>
      </c>
      <c r="AB4" s="22">
        <f t="shared" si="12"/>
        <v>0.9600027000000001</v>
      </c>
      <c r="AC4" s="8">
        <f t="shared" si="13"/>
        <v>62882.029655211009</v>
      </c>
      <c r="AD4" s="9">
        <f t="shared" si="14"/>
        <v>1</v>
      </c>
      <c r="AE4" s="8">
        <f t="shared" si="14"/>
        <v>65501.930000000008</v>
      </c>
    </row>
    <row r="5" spans="1:31" ht="15.6">
      <c r="A5" s="27" t="s">
        <v>55</v>
      </c>
      <c r="B5" s="32" t="s">
        <v>72</v>
      </c>
      <c r="C5" s="37">
        <v>41.35</v>
      </c>
      <c r="D5" s="37">
        <f t="shared" si="0"/>
        <v>86338.8</v>
      </c>
      <c r="E5" s="37">
        <v>86003.19</v>
      </c>
      <c r="F5" s="22">
        <v>0</v>
      </c>
      <c r="G5" s="8">
        <f t="shared" si="1"/>
        <v>0</v>
      </c>
      <c r="H5" s="35">
        <v>0</v>
      </c>
      <c r="I5" s="8">
        <f t="shared" si="2"/>
        <v>0</v>
      </c>
      <c r="J5" s="35">
        <v>0</v>
      </c>
      <c r="K5" s="8">
        <f t="shared" si="3"/>
        <v>0</v>
      </c>
      <c r="L5" s="35">
        <v>0</v>
      </c>
      <c r="M5" s="8">
        <f t="shared" si="4"/>
        <v>0</v>
      </c>
      <c r="N5" s="22">
        <v>3.9399999999999998E-2</v>
      </c>
      <c r="O5" s="8">
        <f t="shared" si="5"/>
        <v>3388.525686</v>
      </c>
      <c r="P5" s="35">
        <v>0</v>
      </c>
      <c r="Q5" s="8">
        <f t="shared" si="6"/>
        <v>0</v>
      </c>
      <c r="R5" s="35">
        <v>0</v>
      </c>
      <c r="S5" s="8">
        <f t="shared" si="7"/>
        <v>0</v>
      </c>
      <c r="T5" s="35">
        <v>0</v>
      </c>
      <c r="U5" s="8">
        <f t="shared" si="8"/>
        <v>0</v>
      </c>
      <c r="V5" s="22">
        <v>0</v>
      </c>
      <c r="W5" s="8">
        <f t="shared" si="9"/>
        <v>0</v>
      </c>
      <c r="X5" s="22">
        <v>0</v>
      </c>
      <c r="Y5" s="8">
        <f t="shared" si="10"/>
        <v>0</v>
      </c>
      <c r="Z5" s="22">
        <v>0</v>
      </c>
      <c r="AA5" s="8">
        <f t="shared" si="11"/>
        <v>0</v>
      </c>
      <c r="AB5" s="22">
        <f t="shared" si="12"/>
        <v>0.96060000000000001</v>
      </c>
      <c r="AC5" s="8">
        <f t="shared" si="13"/>
        <v>82614.664314000009</v>
      </c>
      <c r="AD5" s="9">
        <f t="shared" si="14"/>
        <v>1</v>
      </c>
      <c r="AE5" s="8">
        <f t="shared" si="14"/>
        <v>86003.19</v>
      </c>
    </row>
    <row r="6" spans="1:31" ht="15.6">
      <c r="A6" s="27" t="s">
        <v>148</v>
      </c>
      <c r="B6" s="39" t="s">
        <v>59</v>
      </c>
      <c r="C6" s="38">
        <v>32.409999999999997</v>
      </c>
      <c r="D6" s="38">
        <f t="shared" si="0"/>
        <v>67672.079999999987</v>
      </c>
      <c r="E6" s="38">
        <v>67410.64</v>
      </c>
      <c r="F6" s="24">
        <v>7.2694700000000001E-3</v>
      </c>
      <c r="G6" s="23">
        <f t="shared" si="1"/>
        <v>490.03962516080003</v>
      </c>
      <c r="H6" s="36">
        <v>7.8753E-3</v>
      </c>
      <c r="I6" s="23">
        <f t="shared" si="2"/>
        <v>530.879013192</v>
      </c>
      <c r="J6" s="36">
        <v>1.5144700000000001E-2</v>
      </c>
      <c r="K6" s="23">
        <f t="shared" si="3"/>
        <v>1020.913919608</v>
      </c>
      <c r="L6" s="36">
        <v>0</v>
      </c>
      <c r="M6" s="23">
        <f t="shared" si="4"/>
        <v>0</v>
      </c>
      <c r="N6" s="24">
        <v>0</v>
      </c>
      <c r="O6" s="23">
        <f t="shared" si="5"/>
        <v>0</v>
      </c>
      <c r="P6" s="24">
        <v>0</v>
      </c>
      <c r="Q6" s="23">
        <f t="shared" si="6"/>
        <v>0</v>
      </c>
      <c r="R6" s="36">
        <v>0</v>
      </c>
      <c r="S6" s="23">
        <f t="shared" si="7"/>
        <v>0</v>
      </c>
      <c r="T6" s="36">
        <v>0</v>
      </c>
      <c r="U6" s="23">
        <f t="shared" si="8"/>
        <v>0</v>
      </c>
      <c r="V6" s="24">
        <v>0</v>
      </c>
      <c r="W6" s="23">
        <f t="shared" si="9"/>
        <v>0</v>
      </c>
      <c r="X6" s="24">
        <v>0</v>
      </c>
      <c r="Y6" s="23">
        <f t="shared" si="10"/>
        <v>0</v>
      </c>
      <c r="Z6" s="24">
        <v>0</v>
      </c>
      <c r="AA6" s="23">
        <f t="shared" si="11"/>
        <v>0</v>
      </c>
      <c r="AB6" s="24">
        <f t="shared" si="12"/>
        <v>0.96971052999999996</v>
      </c>
      <c r="AC6" s="23">
        <f t="shared" si="13"/>
        <v>65368.807442039193</v>
      </c>
      <c r="AD6" s="25">
        <f t="shared" si="14"/>
        <v>1</v>
      </c>
      <c r="AE6" s="23">
        <f t="shared" si="14"/>
        <v>67410.64</v>
      </c>
    </row>
    <row r="7" spans="1:31" ht="15.6">
      <c r="A7" s="27" t="s">
        <v>56</v>
      </c>
      <c r="B7" s="32" t="s">
        <v>61</v>
      </c>
      <c r="C7" s="37">
        <v>40.380000000000003</v>
      </c>
      <c r="D7" s="37">
        <f t="shared" si="0"/>
        <v>84313.44</v>
      </c>
      <c r="E7" s="37">
        <v>83999.92</v>
      </c>
      <c r="F7" s="22">
        <v>4.7994559999999999E-2</v>
      </c>
      <c r="G7" s="8">
        <f t="shared" si="1"/>
        <v>4031.5392004351997</v>
      </c>
      <c r="H7" s="35">
        <v>5.199409E-2</v>
      </c>
      <c r="I7" s="8">
        <f t="shared" si="2"/>
        <v>4367.4994004727996</v>
      </c>
      <c r="J7" s="35">
        <v>9.9988599999999997E-2</v>
      </c>
      <c r="K7" s="8">
        <f t="shared" si="3"/>
        <v>8399.0344009119999</v>
      </c>
      <c r="L7" s="35">
        <v>0</v>
      </c>
      <c r="M7" s="8">
        <f t="shared" si="4"/>
        <v>0</v>
      </c>
      <c r="N7" s="22">
        <v>0.1</v>
      </c>
      <c r="O7" s="8">
        <f t="shared" si="5"/>
        <v>8399.9920000000002</v>
      </c>
      <c r="P7" s="22">
        <v>0</v>
      </c>
      <c r="Q7" s="8">
        <f t="shared" si="6"/>
        <v>0</v>
      </c>
      <c r="R7" s="35">
        <v>0</v>
      </c>
      <c r="S7" s="8">
        <f t="shared" si="7"/>
        <v>0</v>
      </c>
      <c r="T7" s="35">
        <v>0</v>
      </c>
      <c r="U7" s="8">
        <f t="shared" si="8"/>
        <v>0</v>
      </c>
      <c r="V7" s="22">
        <v>0</v>
      </c>
      <c r="W7" s="8">
        <f t="shared" si="9"/>
        <v>0</v>
      </c>
      <c r="X7" s="22">
        <v>0</v>
      </c>
      <c r="Y7" s="8">
        <f t="shared" si="10"/>
        <v>0</v>
      </c>
      <c r="Z7" s="22">
        <v>0</v>
      </c>
      <c r="AA7" s="8">
        <f t="shared" si="11"/>
        <v>0</v>
      </c>
      <c r="AB7" s="22">
        <f t="shared" si="12"/>
        <v>0.70002275000000003</v>
      </c>
      <c r="AC7" s="8">
        <f t="shared" si="13"/>
        <v>58801.854998180002</v>
      </c>
      <c r="AD7" s="9">
        <f t="shared" ref="AD7:AE9" si="15">F7+H7+J7+P7+R7+T7+L7+N7+V7+X7+Z7+AB7</f>
        <v>1</v>
      </c>
      <c r="AE7" s="8">
        <f t="shared" si="15"/>
        <v>83999.92</v>
      </c>
    </row>
    <row r="8" spans="1:31" ht="15.6">
      <c r="A8" s="27" t="s">
        <v>148</v>
      </c>
      <c r="B8" s="34" t="s">
        <v>60</v>
      </c>
      <c r="C8" s="38">
        <v>32.69</v>
      </c>
      <c r="D8" s="38">
        <f t="shared" si="0"/>
        <v>68256.72</v>
      </c>
      <c r="E8" s="38">
        <v>68002.759999999995</v>
      </c>
      <c r="F8" s="24">
        <v>1.199863E-2</v>
      </c>
      <c r="G8" s="23">
        <f t="shared" si="1"/>
        <v>815.93995621879992</v>
      </c>
      <c r="H8" s="36">
        <v>1.29985E-2</v>
      </c>
      <c r="I8" s="23">
        <f t="shared" si="2"/>
        <v>883.93387585999994</v>
      </c>
      <c r="J8" s="36">
        <v>2.4997200000000001E-2</v>
      </c>
      <c r="K8" s="23">
        <f t="shared" si="3"/>
        <v>1699.8785922719999</v>
      </c>
      <c r="L8" s="36">
        <v>0</v>
      </c>
      <c r="M8" s="23">
        <f t="shared" si="4"/>
        <v>0</v>
      </c>
      <c r="N8" s="24">
        <v>0.01</v>
      </c>
      <c r="O8" s="23">
        <f t="shared" si="5"/>
        <v>680.02760000000001</v>
      </c>
      <c r="P8" s="36">
        <v>0</v>
      </c>
      <c r="Q8" s="23">
        <f t="shared" si="6"/>
        <v>0</v>
      </c>
      <c r="R8" s="36">
        <v>0</v>
      </c>
      <c r="S8" s="23">
        <f t="shared" si="7"/>
        <v>0</v>
      </c>
      <c r="T8" s="36">
        <v>0</v>
      </c>
      <c r="U8" s="23">
        <f t="shared" si="8"/>
        <v>0</v>
      </c>
      <c r="V8" s="24">
        <v>0</v>
      </c>
      <c r="W8" s="23">
        <f t="shared" si="9"/>
        <v>0</v>
      </c>
      <c r="X8" s="24">
        <v>0</v>
      </c>
      <c r="Y8" s="23">
        <f t="shared" si="10"/>
        <v>0</v>
      </c>
      <c r="Z8" s="24">
        <v>0</v>
      </c>
      <c r="AA8" s="23">
        <f t="shared" si="11"/>
        <v>0</v>
      </c>
      <c r="AB8" s="24">
        <f t="shared" si="12"/>
        <v>0.9400056699999999</v>
      </c>
      <c r="AC8" s="23">
        <f t="shared" si="13"/>
        <v>63922.979975649192</v>
      </c>
      <c r="AD8" s="25">
        <f t="shared" si="15"/>
        <v>0.99999999999999989</v>
      </c>
      <c r="AE8" s="23">
        <f t="shared" si="15"/>
        <v>68002.759999999995</v>
      </c>
    </row>
    <row r="9" spans="1:31" ht="15.6">
      <c r="A9" s="30" t="s">
        <v>57</v>
      </c>
      <c r="B9" s="32" t="s">
        <v>62</v>
      </c>
      <c r="C9" s="37">
        <v>31.43</v>
      </c>
      <c r="D9" s="37">
        <f t="shared" si="0"/>
        <v>65625.84</v>
      </c>
      <c r="E9" s="37">
        <v>65373.4</v>
      </c>
      <c r="F9" s="22">
        <v>1.2000139999999999E-2</v>
      </c>
      <c r="G9" s="8">
        <f t="shared" si="1"/>
        <v>784.48995227599994</v>
      </c>
      <c r="H9" s="35">
        <v>1.300024E-2</v>
      </c>
      <c r="I9" s="8">
        <f t="shared" si="2"/>
        <v>849.86988961600002</v>
      </c>
      <c r="J9" s="35">
        <v>2.5000379999999999E-2</v>
      </c>
      <c r="K9" s="8">
        <f t="shared" si="3"/>
        <v>1634.3598418920001</v>
      </c>
      <c r="L9" s="35">
        <v>0</v>
      </c>
      <c r="M9" s="8">
        <f t="shared" si="4"/>
        <v>0</v>
      </c>
      <c r="N9" s="22">
        <v>0</v>
      </c>
      <c r="O9" s="8">
        <f t="shared" si="5"/>
        <v>0</v>
      </c>
      <c r="P9" s="22">
        <v>0</v>
      </c>
      <c r="Q9" s="8">
        <f t="shared" si="6"/>
        <v>0</v>
      </c>
      <c r="R9" s="35">
        <v>0</v>
      </c>
      <c r="S9" s="8">
        <f t="shared" si="7"/>
        <v>0</v>
      </c>
      <c r="T9" s="35">
        <v>0</v>
      </c>
      <c r="U9" s="8">
        <f t="shared" si="8"/>
        <v>0</v>
      </c>
      <c r="V9" s="22">
        <v>0</v>
      </c>
      <c r="W9" s="8">
        <f t="shared" si="9"/>
        <v>0</v>
      </c>
      <c r="X9" s="22">
        <v>0</v>
      </c>
      <c r="Y9" s="8">
        <f t="shared" si="10"/>
        <v>0</v>
      </c>
      <c r="Z9" s="22">
        <v>0</v>
      </c>
      <c r="AA9" s="8">
        <f t="shared" si="11"/>
        <v>0</v>
      </c>
      <c r="AB9" s="22">
        <f t="shared" si="12"/>
        <v>0.94999923999999991</v>
      </c>
      <c r="AC9" s="8">
        <f t="shared" si="13"/>
        <v>62104.680316215992</v>
      </c>
      <c r="AD9" s="9">
        <f t="shared" si="15"/>
        <v>0.99999999999999989</v>
      </c>
      <c r="AE9" s="8">
        <f t="shared" si="15"/>
        <v>65373.399999999994</v>
      </c>
    </row>
    <row r="10" spans="1:31" ht="15.6">
      <c r="A10" s="27"/>
      <c r="B10" s="32"/>
      <c r="C10" s="14"/>
      <c r="D10" s="3"/>
      <c r="E10" s="3"/>
      <c r="F10" s="4"/>
      <c r="G10" s="8"/>
      <c r="H10" s="16"/>
      <c r="I10" s="8"/>
      <c r="J10" s="16"/>
      <c r="K10" s="8"/>
      <c r="L10" s="16"/>
      <c r="M10" s="8"/>
      <c r="N10" s="22"/>
      <c r="O10" s="8"/>
      <c r="P10" s="16"/>
      <c r="Q10" s="8"/>
      <c r="R10" s="16"/>
      <c r="S10" s="8"/>
      <c r="T10" s="16"/>
      <c r="U10" s="8"/>
      <c r="V10" s="22"/>
      <c r="W10" s="8"/>
      <c r="X10" s="22"/>
      <c r="Y10" s="8"/>
      <c r="Z10" s="22"/>
      <c r="AA10" s="8"/>
      <c r="AB10" s="22"/>
      <c r="AC10" s="8"/>
      <c r="AD10" s="9"/>
      <c r="AE10" s="8"/>
    </row>
    <row r="11" spans="1:31" ht="25.2" customHeight="1">
      <c r="A11" s="6" t="s">
        <v>144</v>
      </c>
      <c r="B11" s="6"/>
      <c r="C11" s="6"/>
      <c r="D11" s="8">
        <f>SUM(D2:D10)</f>
        <v>620678.88</v>
      </c>
      <c r="E11" s="8">
        <f t="shared" ref="E11:AE11" si="16">SUM(E2:E10)</f>
        <v>618296.26</v>
      </c>
      <c r="F11" s="8"/>
      <c r="G11" s="8">
        <f t="shared" si="16"/>
        <v>11128.9256831161</v>
      </c>
      <c r="H11" s="8"/>
      <c r="I11" s="8">
        <f t="shared" si="16"/>
        <v>14002.9812827853</v>
      </c>
      <c r="J11" s="8"/>
      <c r="K11" s="8">
        <f t="shared" si="16"/>
        <v>22948.753371145998</v>
      </c>
      <c r="L11" s="8"/>
      <c r="M11" s="8">
        <f t="shared" si="16"/>
        <v>0</v>
      </c>
      <c r="N11" s="8"/>
      <c r="O11" s="8">
        <f t="shared" si="16"/>
        <v>19608.809086000001</v>
      </c>
      <c r="P11" s="8"/>
      <c r="Q11" s="8">
        <f t="shared" si="16"/>
        <v>0</v>
      </c>
      <c r="R11" s="8"/>
      <c r="S11" s="8">
        <f t="shared" si="16"/>
        <v>0</v>
      </c>
      <c r="T11" s="8"/>
      <c r="U11" s="8">
        <f t="shared" si="16"/>
        <v>0</v>
      </c>
      <c r="V11" s="8"/>
      <c r="W11" s="8">
        <f t="shared" si="16"/>
        <v>0</v>
      </c>
      <c r="X11" s="8">
        <f t="shared" si="16"/>
        <v>0</v>
      </c>
      <c r="Y11" s="8">
        <f t="shared" si="16"/>
        <v>0</v>
      </c>
      <c r="Z11" s="8"/>
      <c r="AA11" s="8">
        <f t="shared" si="16"/>
        <v>0</v>
      </c>
      <c r="AB11" s="8"/>
      <c r="AC11" s="8">
        <f t="shared" si="16"/>
        <v>550606.79057695263</v>
      </c>
      <c r="AD11" s="8"/>
      <c r="AE11" s="8">
        <f t="shared" si="16"/>
        <v>618296.26</v>
      </c>
    </row>
    <row r="12" spans="1:31" ht="15.6">
      <c r="A12" s="27"/>
      <c r="B12" s="32"/>
      <c r="C12" s="14"/>
      <c r="D12" s="3"/>
      <c r="E12" s="3"/>
      <c r="F12" s="4"/>
      <c r="G12" s="8"/>
      <c r="H12" s="16"/>
      <c r="I12" s="8"/>
      <c r="J12" s="16"/>
      <c r="K12" s="8"/>
      <c r="L12" s="16"/>
      <c r="M12" s="8"/>
      <c r="N12" s="22"/>
      <c r="O12" s="8"/>
      <c r="P12" s="16"/>
      <c r="Q12" s="8"/>
      <c r="R12" s="16"/>
      <c r="S12" s="8"/>
      <c r="T12" s="16"/>
      <c r="U12" s="8"/>
      <c r="V12" s="22"/>
      <c r="W12" s="8"/>
      <c r="X12" s="22"/>
      <c r="Y12" s="8"/>
      <c r="Z12" s="22"/>
      <c r="AA12" s="8"/>
      <c r="AB12" s="22"/>
      <c r="AC12" s="8"/>
      <c r="AD12" s="9"/>
      <c r="AE12" s="8"/>
    </row>
    <row r="13" spans="1:31" ht="15.6">
      <c r="A13" s="56">
        <v>0.05</v>
      </c>
      <c r="B13" s="32"/>
      <c r="C13" s="14"/>
      <c r="D13" s="3"/>
      <c r="E13" s="3"/>
      <c r="F13" s="4"/>
      <c r="G13" s="8">
        <f>G11*5%</f>
        <v>556.44628415580507</v>
      </c>
      <c r="H13" s="16"/>
      <c r="I13" s="8">
        <f>I11*5%</f>
        <v>700.14906413926508</v>
      </c>
      <c r="J13" s="16"/>
      <c r="K13" s="8">
        <f>K11*5%</f>
        <v>1147.4376685573</v>
      </c>
      <c r="L13" s="16"/>
      <c r="M13" s="8">
        <f>M11*5%</f>
        <v>0</v>
      </c>
      <c r="N13" s="22"/>
      <c r="O13" s="8">
        <f>O11*5%</f>
        <v>980.44045430000006</v>
      </c>
      <c r="P13" s="16"/>
      <c r="Q13" s="8"/>
      <c r="R13" s="16"/>
      <c r="S13" s="8"/>
      <c r="T13" s="16"/>
      <c r="U13" s="8"/>
      <c r="V13" s="22"/>
      <c r="W13" s="8"/>
      <c r="X13" s="22"/>
      <c r="Y13" s="8"/>
      <c r="Z13" s="22"/>
      <c r="AA13" s="8"/>
      <c r="AB13" s="22"/>
      <c r="AC13" s="8"/>
      <c r="AD13" s="9"/>
      <c r="AE13" s="8"/>
    </row>
    <row r="14" spans="1:31" ht="15.6">
      <c r="A14" s="56"/>
      <c r="B14" s="32"/>
      <c r="C14" s="14"/>
      <c r="D14" s="3"/>
      <c r="E14" s="3"/>
      <c r="F14" s="4"/>
      <c r="G14" s="8"/>
      <c r="H14" s="16"/>
      <c r="I14" s="8"/>
      <c r="J14" s="16"/>
      <c r="K14" s="8"/>
      <c r="L14" s="16"/>
      <c r="M14" s="8"/>
      <c r="N14" s="22"/>
      <c r="O14" s="8"/>
      <c r="P14" s="16"/>
      <c r="Q14" s="8"/>
      <c r="R14" s="16"/>
      <c r="S14" s="8"/>
      <c r="T14" s="16"/>
      <c r="U14" s="8"/>
      <c r="V14" s="22"/>
      <c r="W14" s="8"/>
      <c r="X14" s="22"/>
      <c r="Y14" s="8"/>
      <c r="Z14" s="22"/>
      <c r="AA14" s="8"/>
      <c r="AB14" s="22"/>
      <c r="AC14" s="8"/>
      <c r="AD14" s="9"/>
      <c r="AE14" s="8"/>
    </row>
    <row r="15" spans="1:31" ht="15.6">
      <c r="A15" s="27" t="s">
        <v>138</v>
      </c>
      <c r="B15" s="27"/>
      <c r="C15" s="13"/>
      <c r="D15" s="13"/>
      <c r="E15" s="3">
        <f>SUM(G15:AD15)</f>
        <v>2538.355103364278</v>
      </c>
      <c r="F15" s="4"/>
      <c r="G15" s="8">
        <f>(G13/12)*9</f>
        <v>417.33471311685383</v>
      </c>
      <c r="H15" s="16"/>
      <c r="I15" s="8">
        <f>(I13/12)*9</f>
        <v>525.11179810444878</v>
      </c>
      <c r="J15" s="16"/>
      <c r="K15" s="8">
        <f>(K13/12)*9</f>
        <v>860.57825141797503</v>
      </c>
      <c r="L15" s="16"/>
      <c r="M15" s="8">
        <f>(M13/12)*9</f>
        <v>0</v>
      </c>
      <c r="N15" s="5"/>
      <c r="O15" s="8">
        <f>(O13/12)*9</f>
        <v>735.33034072500004</v>
      </c>
      <c r="P15" s="4"/>
      <c r="Q15" s="8"/>
      <c r="R15" s="16"/>
      <c r="S15" s="8"/>
      <c r="T15" s="16"/>
      <c r="U15" s="8"/>
      <c r="V15" s="5"/>
      <c r="W15" s="8"/>
      <c r="X15" s="5"/>
      <c r="Y15" s="8">
        <v>0</v>
      </c>
      <c r="Z15" s="5"/>
      <c r="AA15" s="8"/>
      <c r="AB15" s="5"/>
      <c r="AC15" s="8"/>
      <c r="AD15" s="9"/>
      <c r="AE15" s="8">
        <f>G15+I15+K15+Q15+S15+U15+M15+O15+W15+Y15+AA15+AC15</f>
        <v>2538.355103364278</v>
      </c>
    </row>
    <row r="16" spans="1:31" ht="15.6">
      <c r="A16" s="27"/>
      <c r="B16" s="27"/>
      <c r="C16" s="13"/>
      <c r="D16" s="13"/>
      <c r="E16" s="3"/>
      <c r="F16" s="4"/>
      <c r="G16" s="8"/>
      <c r="H16" s="16"/>
      <c r="I16" s="8"/>
      <c r="J16" s="16"/>
      <c r="K16" s="8"/>
      <c r="L16" s="16"/>
      <c r="M16" s="8"/>
      <c r="N16" s="5"/>
      <c r="O16" s="8"/>
      <c r="P16" s="4"/>
      <c r="Q16" s="8"/>
      <c r="R16" s="16"/>
      <c r="S16" s="8"/>
      <c r="T16" s="16"/>
      <c r="U16" s="8"/>
      <c r="V16" s="5"/>
      <c r="W16" s="8"/>
      <c r="X16" s="5"/>
      <c r="Y16" s="8"/>
      <c r="Z16" s="5"/>
      <c r="AA16" s="8"/>
      <c r="AB16" s="5"/>
      <c r="AC16" s="8"/>
      <c r="AD16" s="9"/>
      <c r="AE16" s="8"/>
    </row>
    <row r="17" spans="1:31" ht="25.2" customHeight="1">
      <c r="A17" s="6" t="s">
        <v>8</v>
      </c>
      <c r="B17" s="6"/>
      <c r="C17" s="6"/>
      <c r="D17" s="8">
        <f>SUM(D2:D16)</f>
        <v>1241357.76</v>
      </c>
      <c r="E17" s="8">
        <f>SUM(E11:E16)</f>
        <v>620834.61510336434</v>
      </c>
      <c r="F17" s="9"/>
      <c r="G17" s="8">
        <f>G11+G15</f>
        <v>11546.260396232954</v>
      </c>
      <c r="H17" s="8"/>
      <c r="I17" s="8">
        <f t="shared" ref="I17:AC17" si="17">I11+I15</f>
        <v>14528.093080889748</v>
      </c>
      <c r="J17" s="8"/>
      <c r="K17" s="8">
        <f t="shared" si="17"/>
        <v>23809.331622563972</v>
      </c>
      <c r="L17" s="8"/>
      <c r="M17" s="8">
        <f t="shared" si="17"/>
        <v>0</v>
      </c>
      <c r="N17" s="8"/>
      <c r="O17" s="8">
        <f t="shared" si="17"/>
        <v>20344.139426725</v>
      </c>
      <c r="P17" s="8"/>
      <c r="Q17" s="8">
        <f t="shared" si="17"/>
        <v>0</v>
      </c>
      <c r="R17" s="8"/>
      <c r="S17" s="8">
        <f t="shared" si="17"/>
        <v>0</v>
      </c>
      <c r="T17" s="8"/>
      <c r="U17" s="8">
        <f t="shared" si="17"/>
        <v>0</v>
      </c>
      <c r="V17" s="8"/>
      <c r="W17" s="8">
        <f t="shared" si="17"/>
        <v>0</v>
      </c>
      <c r="X17" s="8">
        <f t="shared" si="17"/>
        <v>0</v>
      </c>
      <c r="Y17" s="8">
        <f t="shared" si="17"/>
        <v>0</v>
      </c>
      <c r="Z17" s="8"/>
      <c r="AA17" s="8">
        <f t="shared" si="17"/>
        <v>0</v>
      </c>
      <c r="AB17" s="8"/>
      <c r="AC17" s="8">
        <f t="shared" si="17"/>
        <v>550606.79057695263</v>
      </c>
      <c r="AD17" s="8"/>
      <c r="AE17" s="8">
        <f>SUM(AE11:AE15)</f>
        <v>620834.61510336434</v>
      </c>
    </row>
  </sheetData>
  <sheetProtection insertRows="0" selectLockedCells="1"/>
  <printOptions horizontalCentered="1"/>
  <pageMargins left="0" right="0" top="1.25" bottom="0" header="0.4" footer="0"/>
  <pageSetup paperSize="17" scale="80" pageOrder="overThenDown" orientation="landscape" r:id="rId1"/>
  <headerFooter scaleWithDoc="0" alignWithMargins="0">
    <oddHeader>&amp;C&amp;16PERSONNEL DETAILS
Program Salaries
&amp;12&amp;KFF0000Contract Period from: &amp;KFF000007/01/2016 to 6/30/2017</oddHeader>
  </headerFooter>
</worksheet>
</file>

<file path=docMetadata/LabelInfo.xml><?xml version="1.0" encoding="utf-8"?>
<clbl:labelList xmlns:clbl="http://schemas.microsoft.com/office/2020/mipLabelMetadata">
  <clbl:label id="{ef4fd2f8-4c96-45ab-9b15-7831920f55cf}" enabled="0" method="" siteId="{ef4fd2f8-4c96-45ab-9b15-7831920f55c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Proposer's Budget</vt:lpstr>
      <vt:lpstr>Admin Personnel Detail</vt:lpstr>
      <vt:lpstr>Program Personnel Detail</vt:lpstr>
      <vt:lpstr>Youth Gen Prgm Budget Narrative</vt:lpstr>
      <vt:lpstr>EDSI Staff only no Regionals</vt:lpstr>
      <vt:lpstr>Regional only SalariesForm </vt:lpstr>
      <vt:lpstr>'Admin Personnel Detail'!Print_Area</vt:lpstr>
      <vt:lpstr>'EDSI Staff only no Regionals'!Print_Area</vt:lpstr>
      <vt:lpstr>'Program Personnel Detail'!Print_Area</vt:lpstr>
      <vt:lpstr>'Proposer''s Budget'!Print_Area</vt:lpstr>
      <vt:lpstr>'Regional only SalariesForm '!Print_Area</vt:lpstr>
      <vt:lpstr>'Youth Gen Prgm Budget Narrative'!Print_Area</vt:lpstr>
      <vt:lpstr>'Admin Personnel Detail'!Print_Titles</vt:lpstr>
      <vt:lpstr>'EDSI Staff only no Regionals'!Print_Titles</vt:lpstr>
      <vt:lpstr>'Program Personnel Detail'!Print_Titles</vt:lpstr>
      <vt:lpstr>'Proposer''s Budget'!Print_Titles</vt:lpstr>
      <vt:lpstr>'Regional only SalariesForm '!Print_Titles</vt:lpstr>
      <vt:lpstr>'Youth Gen Prgm Budget Narrative'!Print_Titles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Picca</dc:creator>
  <cp:lastModifiedBy>Nanse Wolfington</cp:lastModifiedBy>
  <cp:lastPrinted>2023-06-02T16:40:00Z</cp:lastPrinted>
  <dcterms:created xsi:type="dcterms:W3CDTF">2013-07-22T19:02:29Z</dcterms:created>
  <dcterms:modified xsi:type="dcterms:W3CDTF">2025-11-21T20:15:22Z</dcterms:modified>
  <cp:contentStatus/>
</cp:coreProperties>
</file>